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860" windowHeight="4410" activeTab="0"/>
  </bookViews>
  <sheets>
    <sheet name="ROI Model High Level" sheetId="1" r:id="rId1"/>
    <sheet name="Instructions" sheetId="2" r:id="rId2"/>
  </sheets>
  <definedNames>
    <definedName name="_xlnm.Print_Area" localSheetId="0">'ROI Model High Level'!$A$1:$J$182</definedName>
  </definedNames>
  <calcPr fullCalcOnLoad="1"/>
</workbook>
</file>

<file path=xl/sharedStrings.xml><?xml version="1.0" encoding="utf-8"?>
<sst xmlns="http://schemas.openxmlformats.org/spreadsheetml/2006/main" count="361" uniqueCount="159">
  <si>
    <t>ISO 9001</t>
  </si>
  <si>
    <t>Costs</t>
  </si>
  <si>
    <t>Benefits</t>
  </si>
  <si>
    <t>NPV</t>
  </si>
  <si>
    <t>B/CR</t>
  </si>
  <si>
    <t>BEP</t>
  </si>
  <si>
    <r>
      <t>CMMI</t>
    </r>
    <r>
      <rPr>
        <b/>
        <vertAlign val="superscript"/>
        <sz val="10"/>
        <rFont val="Times New Roman"/>
        <family val="1"/>
      </rPr>
      <t>®</t>
    </r>
  </si>
  <si>
    <r>
      <t>SW-CMM</t>
    </r>
    <r>
      <rPr>
        <b/>
        <vertAlign val="superscript"/>
        <sz val="10"/>
        <rFont val="Times New Roman"/>
        <family val="1"/>
      </rPr>
      <t>®</t>
    </r>
  </si>
  <si>
    <r>
      <t>PSP</t>
    </r>
    <r>
      <rPr>
        <b/>
        <vertAlign val="superscript"/>
        <sz val="10"/>
        <rFont val="Times New Roman"/>
        <family val="1"/>
      </rPr>
      <t>sm</t>
    </r>
  </si>
  <si>
    <r>
      <t>TSP</t>
    </r>
    <r>
      <rPr>
        <b/>
        <vertAlign val="superscript"/>
        <sz val="10"/>
        <rFont val="Times New Roman"/>
        <family val="1"/>
      </rPr>
      <t>sm</t>
    </r>
  </si>
  <si>
    <t>Inspections</t>
  </si>
  <si>
    <t>Factor</t>
  </si>
  <si>
    <t>Preparation</t>
  </si>
  <si>
    <t>Audit</t>
  </si>
  <si>
    <t>Training</t>
  </si>
  <si>
    <t>Old Costs</t>
  </si>
  <si>
    <t>New Costs</t>
  </si>
  <si>
    <t>Method</t>
  </si>
  <si>
    <t>Hours</t>
  </si>
  <si>
    <t>Cost</t>
  </si>
  <si>
    <t>Process</t>
  </si>
  <si>
    <t>Appraisal</t>
  </si>
  <si>
    <t>n/a</t>
  </si>
  <si>
    <t>Cost/Person</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</si>
  <si>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</si>
  <si>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t>
    </r>
  </si>
  <si>
    <t>Cost/Benefit Model</t>
  </si>
  <si>
    <t>Type</t>
  </si>
  <si>
    <t>Review Rate</t>
  </si>
  <si>
    <t>Team Size</t>
  </si>
  <si>
    <t>LOC</t>
  </si>
  <si>
    <t>Fee</t>
  </si>
  <si>
    <t>Rate</t>
  </si>
  <si>
    <t>Expenses</t>
  </si>
  <si>
    <t>Effort</t>
  </si>
  <si>
    <t>Test Hours</t>
  </si>
  <si>
    <t>Inspection Hours</t>
  </si>
  <si>
    <t>Rework Savings</t>
  </si>
  <si>
    <t>LOC Per Hour</t>
  </si>
  <si>
    <t>No. of Projects</t>
  </si>
  <si>
    <t>Inspections (Effort)</t>
  </si>
  <si>
    <t>Inspections (Training)</t>
  </si>
  <si>
    <r>
      <t>PSP</t>
    </r>
    <r>
      <rPr>
        <b/>
        <vertAlign val="superscript"/>
        <sz val="10"/>
        <rFont val="Times New Roman"/>
        <family val="1"/>
      </rPr>
      <t>sm</t>
    </r>
    <r>
      <rPr>
        <b/>
        <sz val="10"/>
        <rFont val="Times New Roman"/>
        <family val="1"/>
      </rPr>
      <t xml:space="preserve"> (Training)</t>
    </r>
  </si>
  <si>
    <r>
      <t>TSP</t>
    </r>
    <r>
      <rPr>
        <b/>
        <vertAlign val="superscript"/>
        <sz val="10"/>
        <rFont val="Times New Roman"/>
        <family val="1"/>
      </rPr>
      <t>sm</t>
    </r>
    <r>
      <rPr>
        <b/>
        <sz val="10"/>
        <rFont val="Times New Roman"/>
        <family val="1"/>
      </rPr>
      <t xml:space="preserve"> (Training)</t>
    </r>
  </si>
  <si>
    <r>
      <t>SW-CMM</t>
    </r>
    <r>
      <rPr>
        <b/>
        <vertAlign val="superscript"/>
        <sz val="10"/>
        <rFont val="Times New Roman"/>
        <family val="1"/>
      </rPr>
      <t>®</t>
    </r>
    <r>
      <rPr>
        <b/>
        <sz val="10"/>
        <rFont val="Times New Roman"/>
        <family val="1"/>
      </rPr>
      <t xml:space="preserve"> (Process)</t>
    </r>
  </si>
  <si>
    <t>ISO 9001 (Process)</t>
  </si>
  <si>
    <r>
      <t>CMMI</t>
    </r>
    <r>
      <rPr>
        <b/>
        <vertAlign val="superscript"/>
        <sz val="10"/>
        <rFont val="Times New Roman"/>
        <family val="1"/>
      </rPr>
      <t>®</t>
    </r>
    <r>
      <rPr>
        <b/>
        <sz val="10"/>
        <rFont val="Times New Roman"/>
        <family val="1"/>
      </rPr>
      <t xml:space="preserve"> (Process)</t>
    </r>
  </si>
  <si>
    <t>LOC / (Review_Rate x 2) x (Team_Size x 4 + 1)</t>
  </si>
  <si>
    <t>Team_Size x (Fee / Rate + Hours)</t>
  </si>
  <si>
    <t>Team_Size x ((Fee + Expenses) / Rate + Hours)</t>
  </si>
  <si>
    <t>Team_Size x ((Fee + Expenses) / Rate + Hours) + PSP</t>
  </si>
  <si>
    <t>561 + 1,176 x Number_of_Projects</t>
  </si>
  <si>
    <t>546 + 560 x Number_of_Projects</t>
  </si>
  <si>
    <t>(10,826 + 8,008 x Number_of_Projects) / 2</t>
  </si>
  <si>
    <t>LOC x 10.51 - Test_Hours x 9</t>
  </si>
  <si>
    <t>LOC x 10.51 - Inspection_Hours x 99 - Test_Hours x 9</t>
  </si>
  <si>
    <t>LOC x (10 + Effort) - Inspection_Hours x 99 - Test_Hours x 9</t>
  </si>
  <si>
    <t>LOC x (10 + Effort) - Test_Hours x 9 - Rework_Savings</t>
  </si>
  <si>
    <t>LOC / LOC_Per_Hour</t>
  </si>
  <si>
    <t>ROI%</t>
  </si>
  <si>
    <t>1. Cost Model Inputs</t>
  </si>
  <si>
    <t>2. Benefit Model Inputs</t>
  </si>
  <si>
    <t>4. Cost and Benefit Summary</t>
  </si>
  <si>
    <t>8. ROI% Histogram</t>
  </si>
  <si>
    <t>9. Cost/Benefit/ROI% Histogram (Normalized)</t>
  </si>
  <si>
    <t>10. Cost Per Person Histogram</t>
  </si>
  <si>
    <t>5. ROI Summary</t>
  </si>
  <si>
    <t>6. ROI Summary (Normalized)</t>
  </si>
  <si>
    <t>Metric</t>
  </si>
  <si>
    <t>Sum (Costs)</t>
  </si>
  <si>
    <t>Sum (Benefits)</t>
  </si>
  <si>
    <t>Costs / (Old_Costs / New Costs - 1)</t>
  </si>
  <si>
    <t>Costs / Team_Size</t>
  </si>
  <si>
    <t>Formula</t>
  </si>
  <si>
    <t>7. ROI Summary Histogram (Normalized)</t>
  </si>
  <si>
    <t>3. Cost and Benefit Models</t>
  </si>
  <si>
    <t>Total Costs</t>
  </si>
  <si>
    <t>Total Benefits</t>
  </si>
  <si>
    <t>ROI Model High-Level</t>
  </si>
  <si>
    <t>Cost Model Inputs</t>
  </si>
  <si>
    <t>a.</t>
  </si>
  <si>
    <t>Method-The Method refers to the Inspections (Effort), Inspections (Training), PSPsm (Training), TSPsm (Training), SW-CMM® (Process), ISO 9001 (Process), and CMMI® (Process) Cost Models.</t>
  </si>
  <si>
    <t>b.</t>
  </si>
  <si>
    <t>LOC-The LOC or lines of code refers to the number of software source lines of code that are input into the Inspection (Effort) Cost Model, which outputs staff hours.</t>
  </si>
  <si>
    <t>c.</t>
  </si>
  <si>
    <t>d.</t>
  </si>
  <si>
    <t>Team Size-The Team Size refers to the number of people that are input into the Inspections (Effort), Inspections (Training), PSPsm (Training), and TSPsm (Training) Cost Models, which output staff hours. The Team Size also refers to the number of people per project for estimating Cost per Person in Table 5-ROI Summary for SW-CMM®, ISO 9001, and CMMI®.</t>
  </si>
  <si>
    <t>e.</t>
  </si>
  <si>
    <t>Fee-The Fee refers to the training costs that are input into the Inspections (Training), PSPsm (Training), and TSPsm (Training) Cost Models, which output staff hours.</t>
  </si>
  <si>
    <t>f.</t>
  </si>
  <si>
    <t>Expenses-The Expenses refer to the hotel, meals, and airfare costs that are input into the PSPsm (Training) and TSPsm (Training) Cost Models, which output staff hours.</t>
  </si>
  <si>
    <t>g.</t>
  </si>
  <si>
    <t>h.</t>
  </si>
  <si>
    <t>Hours-The Hours refer to the training times that are input into the Inspections (Training), PSPsm (Training), and TSPsm (Training) Cost Models, which output staff hours.</t>
  </si>
  <si>
    <t>i.</t>
  </si>
  <si>
    <t>No. of Projects-The No. of Projects refers to the number of projects to appraise or audit that are input into the SW-CMM® (Process), ISO 9001 (Process), and CMMI® (Process) Cost Models, which output staff hours.</t>
  </si>
  <si>
    <t>Benefit Model Inputs</t>
  </si>
  <si>
    <t>Method-The Method refers to the Old Costs, Inspections, PSPsm, TSPsm, SW-CMM®, ISO 9001, and CMMI® Benefit Models.</t>
  </si>
  <si>
    <t>LOC-The LOC or lines of code refers to the number of software source lines of code that are input into the Old Costs, Inspections, PSPsm, TSPsm, SW-CMM®, ISO 9001, and CMMI® Benefit Models, which output staff hours.</t>
  </si>
  <si>
    <t>Effort-The Effort refers to the number of hours to produce the specified LOC (divided by 10,000) that are input into the Old Costs, Inspections, SW-CMM®, ISO 9001, and CMMI® Benefit Models, which output staff hours.</t>
  </si>
  <si>
    <t>Inspection Hours-The Inspection Hours refer to the number Software Inspection Process hours that are input into the Inspections, SW-CMM®, and CMMI® Benefit Models, which output staff hours.</t>
  </si>
  <si>
    <t>Test Hours-The Test Hours refer to the number Software Test Process hours that are input into the Old Costs, Inspections, SW-CMM®, ISO 9001, and CMMI® Benefit Models, which output staff hours.</t>
  </si>
  <si>
    <t>Rework Savings-The Rework Savings refer to the number of Software Maintenance Process hours saved that are input into the ISO 9001 Benefit Model, which outputs staff hours.</t>
  </si>
  <si>
    <t>Cost and Benefit Models</t>
  </si>
  <si>
    <t>Type-The Type refers to the kind of model, which are Cost and Benefit Models.</t>
  </si>
  <si>
    <t>Method-The Method refers to the Old Costs, Inspections, PSPsm, TSPsm, SW-CMM®, ISO 9001, and CMMI® Cost and Benefit Models.</t>
  </si>
  <si>
    <t>Cost/Benefit Model-The Cost/Benefit Model refers to the top-down parametric equations for the Old Costs, Inspections, PSPsm, TSPsm, SW-CMM®, ISO 9001, and CMMI® Cost and Benefit Models.</t>
  </si>
  <si>
    <t>Hours-The Hours refer to the number of staff hours, which are output from the Old Costs, Inspections, PSPsm, TSPsm, SW-CMM®, ISO 9001, and CMMI® Cost and Benefit Models.</t>
  </si>
  <si>
    <t>Rate-The Rate refers to the hourly cost per employee, which is multiplied by the output of the Old Costs, Inspections, PSPsm, TSPsm, SW-CMM®, ISO 9001, and CMMI® Cost and Benefit Models.</t>
  </si>
  <si>
    <t>Cost-The Cost refers to the product of the Hours and Rate for the Old Costs, Inspections, PSPsm, TSPsm, SW-CMM®, ISO 9001, and CMMI® Cost and Benefit Models.</t>
  </si>
  <si>
    <t>Cost and Benefit Summary</t>
  </si>
  <si>
    <t>Factor-The Factor refers to the Cost and Benefit Factors for the Inspections, PSPsm, TSPsm, SW-CMM®, ISO 9001, and CMMI® Methods.</t>
  </si>
  <si>
    <t>Costs-The Costs refer to the Cost Factors of Inspections, Training, Process, Preparation, Appraisal, and Audit for the Inspections, PSPsm, TSPsm, SW-CMM®, ISO 9001, and CMMI® Methods.</t>
  </si>
  <si>
    <t>Benefits-The Benefits refer to the Benefit Factors of Old Costs and New Costs for the Inspections, PSPsm, TSPsm, SW-CMM®, ISO 9001, and CMMI® Methods.</t>
  </si>
  <si>
    <t>Method-The Method refers to Inspections, PSPsm, TSPsm, SW-CMM®, ISO 9001, and CMMI®. (The Cost and Benefit Factor values for each Method are automatically inserted from Table 3-Cost and Benefit Models, according to the corresponding letter.)</t>
  </si>
  <si>
    <t>Total Costs-The Total Costs are the sum of the Inspections, Training, Process, Preparation, Appraisal, and Audit for the Inspections, PSPsm, TSPsm, SW-CMM®, ISO 9001, and CMMI® Methods.</t>
  </si>
  <si>
    <t>Total Benefits-The Total Benefits are calculated by subtracting the New Costs from the Old Costs for the Inspections, PSPsm, TSPsm, SW-CMM®, ISO 9001, and CMMI® Methods.</t>
  </si>
  <si>
    <t>ROI Summary</t>
  </si>
  <si>
    <t>Metric-The Metric refers to one of the six types of ROI metrics: Costs, Benefits, NPV, B/CR, ROI%, BEP, and Cost/Person.</t>
  </si>
  <si>
    <t>Formula-The Formula refers to one of the parametric ROI equations for Costs, Benefits, NPV, B/CR, ROI%, BEP, and Cost/Person.</t>
  </si>
  <si>
    <t>Method-The Method refers to Inspections, PSPsm, TSPsm, SW-CMM®, ISO 9001, and CMMI®.</t>
  </si>
  <si>
    <t>Costs-The Costs for Inspections, PSPsm, TSPsm, SW-CMM®, ISO 9001, and CMMI® come from Table 4-Cost and Benefit Summary.</t>
  </si>
  <si>
    <t>Benefits-The Benefits for Inspections, PSPsm, TSPsm, SW-CMM®, ISO 9001, and CMMI® come from Table 4-Cost and Benefit Summary.</t>
  </si>
  <si>
    <t>NPV-The NPV is calculated by evaluating the Costs and Benefits for Inspections, PSPsm, TSPsm, SW-CMM®, ISO 9001, and CMMI® using the NPV Formula.</t>
  </si>
  <si>
    <t>BEP-The BEP is calculated by evaluating the Costs against the Old Costs and New Costs from Table 4-Cost and Benefit Summary, for Inspections, PSPsm, TSPsm, SW-CMM®, ISO 9001, and CMMI® using the BEP Formula.</t>
  </si>
  <si>
    <t>j.</t>
  </si>
  <si>
    <t>Cost/Person-The Cost/Person is calculated by evaluating the Costs against the Team Size from Table 1-Cost Model Inputs, for Inspections, PSPsm, TSPsm, SW-CMM®, ISO 9001, and CMMI® using the Cost/Person Formula.</t>
  </si>
  <si>
    <t>ROI Summary (Normalized)</t>
  </si>
  <si>
    <t>Costs-The Costs are calculated by normalizing the Costs for Inspections, PSPsm, TSPsm, SW-CMM®, ISO 9001, and CMMI® from Table 5-ROI Summary.</t>
  </si>
  <si>
    <t>Benefits-The Benefits are calculated by normalizing the Benefits for Inspections, PSPsm, TSPsm, SW-CMM®, ISO 9001, and CMMI® from Table 5-ROI Summary.</t>
  </si>
  <si>
    <t>NPV-The NPV is calculated by normalizing the NPV for Inspections, PSPsm, TSPsm, SW-CMM®, ISO 9001, and CMMI® from Table 5-ROI Summary.</t>
  </si>
  <si>
    <t>B/CR-The B/CR is calculated by normalizing the B/CR for Inspections, PSPsm, TSPsm, SW-CMM®, ISO 9001, and CMMI® from Table 5-ROI Summary.</t>
  </si>
  <si>
    <t>ROI%-The ROI% is calculated by normalizing the ROI% for Inspections, PSPsm, TSPsm, SW-CMM®, ISO 9001, and CMMI® from Table 5-ROI Summary.</t>
  </si>
  <si>
    <t>BEP-The BEP is calculated by normalizing the BEP for Inspections, PSPsm, TSPsm, SW-CMM®, ISO 9001, and CMMI® from Table 5-ROI Summary.</t>
  </si>
  <si>
    <t>Cost/Person-The Cost/Person is calculated by normalizing the Cost/Person for Inspections, PSPsm, TSPsm, SW-CMM®, ISO 9001, and CMMI® from Table 5-ROI Summary.</t>
  </si>
  <si>
    <t>ROI Summary Histogram (Normalized)</t>
  </si>
  <si>
    <t>Method-The Method refers to Inspections, PSPsm, TSPsm, SW-CMM®, ISO 9001, and CMMI® from Table 6-ROI Summary (Normalized).</t>
  </si>
  <si>
    <t>Costs-The Costs are graphed from the normalized Costs for Inspections, PSPsm, TSPsm, SW-CMM®, ISO 9001, and CMMI® in Table 6-ROI Summary (Normalized).</t>
  </si>
  <si>
    <t>Benefits-The Benefits are graphed from the normalized Benefits for Inspections, PSPsm, TSPsm, SW-CMM®, ISO 9001, and CMMI® in Table 6-ROI Summary (Normalized).</t>
  </si>
  <si>
    <t>NPV-The NPV is graphed from the normalized NPV for Inspections, PSPsm, TSPsm, SW-CMM®, ISO 9001, and CMMI® in Table 6-ROI Summary (Normalized).</t>
  </si>
  <si>
    <t>B/CR-The B/CR is graphed from the normalized B/CR for Inspections, PSPsm, TSPsm, SW-CMM®, ISO 9001, and CMMI® in Table 6-ROI Summary (Normalized).</t>
  </si>
  <si>
    <t>ROI%-The ROI% is graphed from the normalized ROI% for Inspections, PSPsm, TSPsm, SW-CMM®, ISO 9001, and CMMI® in Table 6-ROI Summary (Normalized).</t>
  </si>
  <si>
    <t>BEP-The BEP is graphed from the normalized BEP for Inspections, PSPsm, TSPsm, SW-CMM®, ISO 9001, and CMMI® in Table 6-ROI Summary (Normalized).</t>
  </si>
  <si>
    <t>Cost/Person-The Cost/Person is graphed from the normalized Cost/Person for Inspections, PSPsm, TSPsm, SW-CMM®, ISO 9001, and CMMI® in Table 6-ROI Summary (Normalized).</t>
  </si>
  <si>
    <t>ROI% Histogram</t>
  </si>
  <si>
    <t>Method-The Method refers to Inspections, PSPsm, TSPsm, SW-CMM®, ISO 9001, and CMMI® from Table 5-ROI Summary.</t>
  </si>
  <si>
    <t>ROI%-The ROI% is graphed from the ROI% for Inspections, PSPsm, TSPsm, SW-CMM®, ISO 9001, and CMMI® in Table 5-ROI Summary.</t>
  </si>
  <si>
    <t>Cost/Benefit/ROI% Histogram (Normalized)</t>
  </si>
  <si>
    <t>Cost Per Person Histogram</t>
  </si>
  <si>
    <t>Cost/Person-The Cost/Person is graphed from the Cost/Person for Inspections, PSPsm, TSPsm, SW-CMM®, ISO 9001, and CMMI® in Table 5-ROI Summary.</t>
  </si>
  <si>
    <t>Review Rate-The Review Rate refers to the number of software source lines of code to review per hour that are input into the Inspection (Effort) Cost Model, which outputs staff hours.</t>
  </si>
  <si>
    <t>The ROI Model High-Level is a companion to the ROI article, Practical Metrics for Return on Investment. It is an extremely powerful spreadsheet for estimating the ROI of the Software Inspection Process, Personal Software Processsm, Team Software Processsm, Software Capability Maturity Model®, ISO 9001, and Capability Maturity Model Integration®. It automates six ROI metrics, 14 cost and benefit models, and four ROI analyses for estimating the ROI of Inspections, PSPsm, TSPsm, SW-CMM®, ISO 9001, and CMMI®. And, it has four stunningly beautiful data-driven bar charts for graphically illustrating the costs, benefits, and ROI of blockbuster Software Process Improvement (SPI) methods. It contains dozens of variable input fields, which when stimulated with your population of unique data, can instantly forecast the ROI of SPI for your portfolio of software assets. It can be easily tailored and expanded to include additional cost and benefit data, an organization's unique performance characteristics, and completely new SPI methods. More importantly, it is highly extensible, and can be enhanced within minutes to include Visual Basic macros, which can automate ROI estimation to the point of utter simplicity.</t>
  </si>
  <si>
    <t>Rate-The Rate refers to the hourly cost per employee that is input into the Inspections (Training), PSPsm (Training), and TSPsm (Training) Cost Models, which output staff hours.</t>
  </si>
  <si>
    <r>
      <t>®</t>
    </r>
    <r>
      <rPr>
        <sz val="10"/>
        <rFont val="Times New Roman"/>
        <family val="1"/>
      </rPr>
      <t xml:space="preserve"> SW-CMM and CMMI are registered in the U.S. Patent and Trademark Office by Carnegie Mellon University</t>
    </r>
  </si>
  <si>
    <t>Benefits / Costs</t>
  </si>
  <si>
    <t>(Benefits - Costs) / Costs x 100%</t>
  </si>
  <si>
    <t>Sum (Benefits / (1 + Discount Rate) ^ Years) - Costs</t>
  </si>
  <si>
    <t>B/CR-The B/CR is calculated by evaluating the Benefits and Costs for Inspections, PSPsm, TSPsm, SW-CMM®, ISO 9001, and CMMI® using the B/CR Formula.</t>
  </si>
  <si>
    <t>ROI%-The ROI% is calculated by evaluating the Benefits and Costs for Inspections, PSPsm, TSPsm, SW-CMM®, ISO 9001, and CMMI® using the ROI% Formula.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</si>
</sst>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1&quot;"/>
    <numFmt numFmtId="166" formatCode="#,###&quot;%&quot;"/>
    <numFmt numFmtId="167" formatCode="&quot;$&quot;#,##0.00"/>
    <numFmt numFmtId="168" formatCode="#,##0.0000"/>
    <numFmt numFmtId="169" formatCode="\a\ &quot;$&quot;#,###"/>
    <numFmt numFmtId="170" formatCode="\b\ &quot;$&quot;#,###"/>
    <numFmt numFmtId="171" formatCode="\d\ &quot;$&quot;#,###"/>
    <numFmt numFmtId="172" formatCode="\e\ &quot;$&quot;#,###"/>
    <numFmt numFmtId="173" formatCode="\c\ &quot;$&quot;#,###"/>
    <numFmt numFmtId="174" formatCode="\f\ &quot;$&quot;#,###"/>
    <numFmt numFmtId="175" formatCode="\g\ &quot;$&quot;#,###"/>
    <numFmt numFmtId="176" formatCode="\h\ &quot;$&quot;#,###"/>
    <numFmt numFmtId="177" formatCode="\i\ &quot;$&quot;#,###"/>
    <numFmt numFmtId="178" formatCode="\j\ &quot;$&quot;#,###"/>
    <numFmt numFmtId="179" formatCode="\k\ &quot;$&quot;#,###"/>
    <numFmt numFmtId="180" formatCode="\l\ &quot;$&quot;#,###"/>
    <numFmt numFmtId="181" formatCode="\m\ &quot;$&quot;#,###"/>
    <numFmt numFmtId="182" formatCode="\n\ &quot;$&quot;#,###"/>
  </numFmts>
  <fonts count="13">
    <font>
      <sz val="10"/>
      <name val="Arial"/>
      <family val="0"/>
    </font>
    <font>
      <sz val="10"/>
      <name val="Times New Roman"/>
      <family val="1"/>
    </font>
    <font>
      <sz val="8"/>
      <name val="Arial"/>
      <family val="0"/>
    </font>
    <font>
      <b/>
      <sz val="10"/>
      <name val="Times New Roman"/>
      <family val="1"/>
    </font>
    <font>
      <b/>
      <vertAlign val="superscript"/>
      <sz val="10"/>
      <name val="Times New Roman"/>
      <family val="1"/>
    </font>
    <font>
      <vertAlign val="superscript"/>
      <sz val="10"/>
      <name val="Times New Roman"/>
      <family val="1"/>
    </font>
    <font>
      <sz val="16"/>
      <color indexed="9"/>
      <name val="Arial Black"/>
      <family val="2"/>
    </font>
    <font>
      <sz val="12"/>
      <name val="Arial Black"/>
      <family val="2"/>
    </font>
    <font>
      <sz val="14"/>
      <name val="Arial Black"/>
      <family val="2"/>
    </font>
    <font>
      <sz val="10"/>
      <name val="Arial Black"/>
      <family val="2"/>
    </font>
    <font>
      <sz val="12"/>
      <color indexed="9"/>
      <name val="Arial Black"/>
      <family val="2"/>
    </font>
    <font>
      <sz val="9"/>
      <name val="Times New Roman"/>
      <family val="1"/>
    </font>
    <font>
      <sz val="9"/>
      <name val="Arial"/>
      <family val="0"/>
    </font>
  </fonts>
  <fills count="10">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xf>
    <xf numFmtId="164" fontId="1" fillId="0" borderId="1" xfId="0" applyNumberFormat="1" applyFont="1" applyBorder="1" applyAlignment="1">
      <alignment horizontal="right"/>
    </xf>
    <xf numFmtId="0" fontId="3" fillId="2" borderId="1" xfId="0" applyFont="1" applyFill="1" applyBorder="1" applyAlignment="1">
      <alignment horizontal="center"/>
    </xf>
    <xf numFmtId="0" fontId="3" fillId="3" borderId="1" xfId="0" applyFont="1" applyFill="1" applyBorder="1" applyAlignment="1">
      <alignment/>
    </xf>
    <xf numFmtId="164" fontId="1" fillId="3" borderId="1" xfId="0" applyNumberFormat="1" applyFont="1" applyFill="1" applyBorder="1" applyAlignment="1">
      <alignment horizontal="right"/>
    </xf>
    <xf numFmtId="0" fontId="3" fillId="0" borderId="1" xfId="0" applyFont="1" applyFill="1" applyBorder="1" applyAlignment="1">
      <alignment/>
    </xf>
    <xf numFmtId="0" fontId="3" fillId="4" borderId="1" xfId="0" applyFont="1" applyFill="1" applyBorder="1" applyAlignment="1">
      <alignment horizontal="center"/>
    </xf>
    <xf numFmtId="164" fontId="3" fillId="4" borderId="1" xfId="0" applyNumberFormat="1" applyFont="1" applyFill="1" applyBorder="1" applyAlignment="1">
      <alignment horizontal="right"/>
    </xf>
    <xf numFmtId="0" fontId="3" fillId="0" borderId="2" xfId="0" applyFont="1" applyBorder="1" applyAlignment="1">
      <alignment horizontal="left"/>
    </xf>
    <xf numFmtId="0" fontId="3" fillId="3" borderId="1" xfId="0" applyFont="1" applyFill="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3" fillId="3" borderId="2" xfId="0"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0" fillId="0" borderId="0" xfId="0" applyAlignment="1">
      <alignment/>
    </xf>
    <xf numFmtId="3" fontId="1" fillId="0" borderId="1" xfId="0" applyNumberFormat="1" applyFont="1" applyBorder="1" applyAlignment="1">
      <alignment horizontal="center"/>
    </xf>
    <xf numFmtId="3" fontId="1" fillId="5" borderId="1"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1" xfId="0" applyNumberFormat="1" applyFont="1" applyFill="1" applyBorder="1" applyAlignment="1">
      <alignment horizontal="center"/>
    </xf>
    <xf numFmtId="4" fontId="1" fillId="5" borderId="1" xfId="0" applyNumberFormat="1" applyFont="1" applyFill="1" applyBorder="1" applyAlignment="1">
      <alignment horizontal="center"/>
    </xf>
    <xf numFmtId="168" fontId="1" fillId="6" borderId="1" xfId="0" applyNumberFormat="1" applyFont="1" applyFill="1" applyBorder="1" applyAlignment="1">
      <alignment horizontal="center"/>
    </xf>
    <xf numFmtId="168"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0" borderId="1" xfId="0" applyNumberFormat="1" applyFont="1" applyBorder="1" applyAlignment="1">
      <alignment horizontal="center"/>
    </xf>
    <xf numFmtId="169" fontId="1" fillId="0" borderId="1" xfId="0" applyNumberFormat="1" applyFont="1" applyBorder="1" applyAlignment="1">
      <alignment horizontal="right"/>
    </xf>
    <xf numFmtId="3" fontId="1" fillId="7" borderId="1" xfId="0" applyNumberFormat="1" applyFont="1" applyFill="1" applyBorder="1" applyAlignment="1">
      <alignment horizontal="right"/>
    </xf>
    <xf numFmtId="164" fontId="1" fillId="7" borderId="1" xfId="0" applyNumberFormat="1" applyFont="1" applyFill="1" applyBorder="1" applyAlignment="1">
      <alignment horizontal="right"/>
    </xf>
    <xf numFmtId="169" fontId="1" fillId="7" borderId="1" xfId="0" applyNumberFormat="1" applyFont="1" applyFill="1" applyBorder="1" applyAlignment="1">
      <alignment horizontal="right"/>
    </xf>
    <xf numFmtId="170" fontId="1" fillId="7" borderId="1" xfId="0" applyNumberFormat="1" applyFont="1" applyFill="1" applyBorder="1" applyAlignment="1">
      <alignment horizontal="right"/>
    </xf>
    <xf numFmtId="173" fontId="1" fillId="7" borderId="1" xfId="0" applyNumberFormat="1" applyFont="1" applyFill="1" applyBorder="1" applyAlignment="1">
      <alignment horizontal="right"/>
    </xf>
    <xf numFmtId="171" fontId="1" fillId="7" borderId="1" xfId="0" applyNumberFormat="1" applyFont="1" applyFill="1" applyBorder="1" applyAlignment="1">
      <alignment horizontal="right"/>
    </xf>
    <xf numFmtId="172" fontId="1" fillId="7" borderId="1" xfId="0" applyNumberFormat="1" applyFont="1" applyFill="1" applyBorder="1" applyAlignment="1">
      <alignment horizontal="right"/>
    </xf>
    <xf numFmtId="174" fontId="1" fillId="7" borderId="1" xfId="0" applyNumberFormat="1" applyFont="1" applyFill="1" applyBorder="1" applyAlignment="1">
      <alignment horizontal="right"/>
    </xf>
    <xf numFmtId="175" fontId="1" fillId="7" borderId="1" xfId="0" applyNumberFormat="1" applyFont="1" applyFill="1" applyBorder="1" applyAlignment="1">
      <alignment horizontal="right"/>
    </xf>
    <xf numFmtId="176" fontId="1" fillId="7" borderId="1" xfId="0" applyNumberFormat="1" applyFont="1" applyFill="1" applyBorder="1" applyAlignment="1">
      <alignment horizontal="right"/>
    </xf>
    <xf numFmtId="177" fontId="1" fillId="7" borderId="1" xfId="0" applyNumberFormat="1" applyFont="1" applyFill="1" applyBorder="1" applyAlignment="1">
      <alignment horizontal="right"/>
    </xf>
    <xf numFmtId="3" fontId="1" fillId="7" borderId="1" xfId="0" applyNumberFormat="1" applyFont="1" applyFill="1" applyBorder="1" applyAlignment="1">
      <alignment/>
    </xf>
    <xf numFmtId="178" fontId="1" fillId="7" borderId="1" xfId="0" applyNumberFormat="1" applyFont="1" applyFill="1" applyBorder="1" applyAlignment="1">
      <alignment horizontal="right"/>
    </xf>
    <xf numFmtId="179" fontId="1" fillId="7" borderId="1" xfId="0" applyNumberFormat="1" applyFont="1" applyFill="1" applyBorder="1" applyAlignment="1">
      <alignment horizontal="right"/>
    </xf>
    <xf numFmtId="180" fontId="1" fillId="7" borderId="1" xfId="0" applyNumberFormat="1" applyFont="1" applyFill="1" applyBorder="1" applyAlignment="1">
      <alignment horizontal="right"/>
    </xf>
    <xf numFmtId="181" fontId="1" fillId="7" borderId="1" xfId="0" applyNumberFormat="1" applyFont="1" applyFill="1" applyBorder="1" applyAlignment="1">
      <alignment horizontal="right"/>
    </xf>
    <xf numFmtId="182" fontId="1" fillId="7" borderId="1" xfId="0" applyNumberFormat="1" applyFont="1" applyFill="1" applyBorder="1" applyAlignment="1">
      <alignment horizontal="right"/>
    </xf>
    <xf numFmtId="170" fontId="1" fillId="3" borderId="1" xfId="0" applyNumberFormat="1" applyFont="1" applyFill="1" applyBorder="1" applyAlignment="1">
      <alignment horizontal="right"/>
    </xf>
    <xf numFmtId="173" fontId="1" fillId="3" borderId="1" xfId="0" applyNumberFormat="1" applyFont="1" applyFill="1" applyBorder="1" applyAlignment="1">
      <alignment horizontal="right"/>
    </xf>
    <xf numFmtId="171" fontId="1" fillId="3" borderId="1" xfId="0" applyNumberFormat="1" applyFont="1" applyFill="1" applyBorder="1" applyAlignment="1">
      <alignment horizontal="right"/>
    </xf>
    <xf numFmtId="172" fontId="1" fillId="0" borderId="1" xfId="0" applyNumberFormat="1" applyFont="1" applyBorder="1" applyAlignment="1">
      <alignment horizontal="right"/>
    </xf>
    <xf numFmtId="174" fontId="1" fillId="0" borderId="1" xfId="0" applyNumberFormat="1" applyFont="1" applyBorder="1" applyAlignment="1">
      <alignment horizontal="right"/>
    </xf>
    <xf numFmtId="175" fontId="1" fillId="0" borderId="1" xfId="0" applyNumberFormat="1" applyFont="1" applyBorder="1" applyAlignment="1">
      <alignment horizontal="right"/>
    </xf>
    <xf numFmtId="176" fontId="1" fillId="0" borderId="1" xfId="0" applyNumberFormat="1" applyFont="1" applyBorder="1" applyAlignment="1">
      <alignment/>
    </xf>
    <xf numFmtId="177" fontId="1" fillId="3" borderId="1" xfId="0" applyNumberFormat="1" applyFont="1" applyFill="1" applyBorder="1" applyAlignment="1">
      <alignment/>
    </xf>
    <xf numFmtId="178" fontId="1" fillId="3" borderId="1" xfId="0" applyNumberFormat="1" applyFont="1" applyFill="1" applyBorder="1" applyAlignment="1">
      <alignment/>
    </xf>
    <xf numFmtId="179" fontId="1" fillId="3" borderId="1" xfId="0" applyNumberFormat="1" applyFont="1" applyFill="1" applyBorder="1" applyAlignment="1">
      <alignment/>
    </xf>
    <xf numFmtId="180" fontId="1" fillId="3" borderId="1" xfId="0" applyNumberFormat="1" applyFont="1" applyFill="1" applyBorder="1" applyAlignment="1">
      <alignment/>
    </xf>
    <xf numFmtId="181" fontId="1" fillId="3" borderId="1" xfId="0" applyNumberFormat="1" applyFont="1" applyFill="1" applyBorder="1" applyAlignment="1">
      <alignment/>
    </xf>
    <xf numFmtId="182" fontId="1" fillId="3" borderId="1" xfId="0" applyNumberFormat="1" applyFont="1" applyFill="1" applyBorder="1" applyAlignment="1">
      <alignment/>
    </xf>
    <xf numFmtId="0" fontId="3" fillId="2" borderId="1" xfId="0" applyFont="1" applyFill="1" applyBorder="1" applyAlignment="1">
      <alignment horizontal="center" vertical="center"/>
    </xf>
    <xf numFmtId="0" fontId="1" fillId="0" borderId="0" xfId="0" applyFont="1" applyAlignment="1">
      <alignment wrapText="1" shrinkToFit="1"/>
    </xf>
    <xf numFmtId="0" fontId="6" fillId="8" borderId="1" xfId="0" applyFont="1" applyFill="1" applyBorder="1" applyAlignment="1">
      <alignment horizontal="center" vertical="center" wrapText="1" shrinkToFit="1"/>
    </xf>
    <xf numFmtId="0" fontId="1" fillId="0" borderId="1" xfId="0" applyNumberFormat="1" applyFont="1" applyBorder="1" applyAlignment="1">
      <alignment wrapText="1" shrinkToFit="1"/>
    </xf>
    <xf numFmtId="0" fontId="1" fillId="0" borderId="1" xfId="0" applyFont="1" applyBorder="1" applyAlignment="1">
      <alignment wrapText="1" shrinkToFit="1"/>
    </xf>
    <xf numFmtId="0" fontId="7" fillId="0" borderId="0" xfId="0" applyFont="1" applyFill="1" applyAlignment="1">
      <alignment horizontal="center" vertical="center" wrapText="1" shrinkToFit="1"/>
    </xf>
    <xf numFmtId="0" fontId="8" fillId="0" borderId="1" xfId="0" applyFont="1" applyBorder="1" applyAlignment="1">
      <alignment vertical="center" wrapText="1" shrinkToFit="1"/>
    </xf>
    <xf numFmtId="0" fontId="7"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wrapText="1" shrinkToFit="1"/>
    </xf>
    <xf numFmtId="0" fontId="10" fillId="8" borderId="1" xfId="0" applyFont="1" applyFill="1" applyBorder="1" applyAlignment="1">
      <alignment horizontal="center" vertical="center" wrapText="1" shrinkToFit="1"/>
    </xf>
    <xf numFmtId="0" fontId="1" fillId="0" borderId="0" xfId="0" applyFont="1" applyAlignment="1">
      <alignment vertical="center" wrapText="1" shrinkToFit="1"/>
    </xf>
    <xf numFmtId="0" fontId="5" fillId="0" borderId="1" xfId="0" applyNumberFormat="1" applyFont="1" applyBorder="1" applyAlignment="1">
      <alignment vertical="center" wrapText="1" shrinkToFit="1"/>
    </xf>
    <xf numFmtId="165" fontId="1" fillId="6" borderId="1" xfId="0" applyNumberFormat="1" applyFont="1" applyFill="1" applyBorder="1" applyAlignment="1">
      <alignment horizontal="right"/>
    </xf>
    <xf numFmtId="166" fontId="1" fillId="3" borderId="1" xfId="0" applyNumberFormat="1" applyFont="1" applyFill="1" applyBorder="1" applyAlignment="1">
      <alignment horizontal="right"/>
    </xf>
    <xf numFmtId="2" fontId="1" fillId="6" borderId="1" xfId="0" applyNumberFormat="1" applyFont="1" applyFill="1" applyBorder="1" applyAlignment="1">
      <alignment horizontal="center"/>
    </xf>
    <xf numFmtId="0" fontId="5" fillId="0" borderId="3" xfId="0" applyFont="1" applyBorder="1" applyAlignment="1">
      <alignment/>
    </xf>
    <xf numFmtId="0" fontId="0" fillId="0" borderId="3" xfId="0" applyFont="1" applyBorder="1" applyAlignment="1">
      <alignment/>
    </xf>
    <xf numFmtId="0" fontId="0" fillId="0" borderId="3" xfId="0" applyBorder="1" applyAlignment="1">
      <alignment/>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3" fillId="2" borderId="4" xfId="0" applyFont="1"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0" fillId="0" borderId="2" xfId="0" applyBorder="1" applyAlignment="1">
      <alignment/>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0" borderId="6" xfId="0" applyFont="1" applyBorder="1" applyAlignment="1">
      <alignment/>
    </xf>
    <xf numFmtId="0" fontId="0" fillId="0" borderId="7" xfId="0" applyBorder="1" applyAlignment="1">
      <alignment/>
    </xf>
    <xf numFmtId="0" fontId="1" fillId="3" borderId="6" xfId="0" applyFont="1" applyFill="1" applyBorder="1" applyAlignment="1">
      <alignment/>
    </xf>
    <xf numFmtId="0" fontId="0" fillId="3" borderId="7" xfId="0" applyFill="1" applyBorder="1" applyAlignment="1">
      <alignment/>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6" fillId="8" borderId="4"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1" fillId="3" borderId="6" xfId="0" applyFont="1" applyFill="1" applyBorder="1" applyAlignment="1">
      <alignment horizontal="left"/>
    </xf>
    <xf numFmtId="0" fontId="0" fillId="3" borderId="7" xfId="0" applyFill="1" applyBorder="1" applyAlignment="1">
      <alignment horizontal="left"/>
    </xf>
    <xf numFmtId="0" fontId="0" fillId="3" borderId="2" xfId="0" applyFill="1" applyBorder="1" applyAlignment="1">
      <alignment horizontal="left"/>
    </xf>
    <xf numFmtId="0" fontId="1" fillId="0" borderId="6" xfId="0" applyFont="1"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9" borderId="6" xfId="0" applyFont="1" applyFill="1" applyBorder="1" applyAlignment="1">
      <alignment horizontal="left"/>
    </xf>
    <xf numFmtId="0" fontId="0" fillId="9" borderId="2" xfId="0" applyFill="1" applyBorder="1" applyAlignment="1">
      <alignment horizontal="left"/>
    </xf>
    <xf numFmtId="0" fontId="3" fillId="9" borderId="8" xfId="0" applyFont="1" applyFill="1" applyBorder="1" applyAlignment="1">
      <alignment horizontal="center" vertical="center" wrapText="1"/>
    </xf>
    <xf numFmtId="0" fontId="0" fillId="0" borderId="10" xfId="0" applyBorder="1" applyAlignment="1">
      <alignment wrapText="1"/>
    </xf>
    <xf numFmtId="0" fontId="3" fillId="9" borderId="4" xfId="0" applyFont="1" applyFill="1" applyBorder="1" applyAlignment="1">
      <alignment horizontal="center" vertical="center" wrapText="1"/>
    </xf>
    <xf numFmtId="0" fontId="0" fillId="0" borderId="5" xfId="0" applyBorder="1" applyAlignment="1">
      <alignment wrapText="1"/>
    </xf>
    <xf numFmtId="0" fontId="0" fillId="0" borderId="11" xfId="0" applyBorder="1" applyAlignment="1">
      <alignment horizontal="center" vertical="center" wrapText="1"/>
    </xf>
    <xf numFmtId="0" fontId="0" fillId="0" borderId="13" xfId="0" applyBorder="1" applyAlignment="1">
      <alignment wrapText="1"/>
    </xf>
    <xf numFmtId="0" fontId="0" fillId="0" borderId="11" xfId="0" applyBorder="1" applyAlignment="1">
      <alignment wrapText="1"/>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6" fillId="8" borderId="14" xfId="0" applyFont="1" applyFill="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2" borderId="9" xfId="0" applyFill="1" applyBorder="1" applyAlignment="1">
      <alignment/>
    </xf>
    <xf numFmtId="0" fontId="0" fillId="2" borderId="10" xfId="0" applyFill="1" applyBorder="1" applyAlignment="1">
      <alignment/>
    </xf>
    <xf numFmtId="0" fontId="3" fillId="2" borderId="6" xfId="0" applyFont="1" applyFill="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2" xfId="0" applyBorder="1" applyAlignment="1">
      <alignment horizontal="center" vertical="center"/>
    </xf>
    <xf numFmtId="0" fontId="1" fillId="6" borderId="6" xfId="0" applyFont="1" applyFill="1" applyBorder="1" applyAlignment="1">
      <alignment horizontal="left"/>
    </xf>
    <xf numFmtId="0" fontId="0" fillId="6" borderId="7" xfId="0" applyFill="1" applyBorder="1" applyAlignment="1">
      <alignment horizontal="left"/>
    </xf>
    <xf numFmtId="0" fontId="0" fillId="6" borderId="2" xfId="0" applyFill="1" applyBorder="1" applyAlignment="1">
      <alignment horizontal="left"/>
    </xf>
    <xf numFmtId="164" fontId="11" fillId="0" borderId="6" xfId="0" applyNumberFormat="1" applyFont="1" applyBorder="1" applyAlignment="1">
      <alignment horizontal="left"/>
    </xf>
    <xf numFmtId="0" fontId="12" fillId="0" borderId="7" xfId="0" applyFont="1" applyBorder="1" applyAlignment="1">
      <alignment horizontal="left"/>
    </xf>
    <xf numFmtId="0" fontId="12" fillId="0" borderId="2" xfId="0" applyFont="1" applyBorder="1" applyAlignment="1">
      <alignment horizontal="left"/>
    </xf>
    <xf numFmtId="0" fontId="0" fillId="0" borderId="10"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Level'!$E$89:$J$89</c:f>
              <c:numCache/>
            </c:numRef>
          </c:val>
        </c:ser>
        <c:ser>
          <c:idx val="1"/>
          <c:order val="1"/>
          <c:tx>
            <c:strRef>
              <c:f>'ROI Model High Level'!$A$90</c:f>
              <c:strCache>
                <c:ptCount val="1"/>
                <c:pt idx="0">
                  <c:v>Benefits</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Level'!$E$90:$J$90</c:f>
              <c:numCache/>
            </c:numRef>
          </c:val>
        </c:ser>
        <c:ser>
          <c:idx val="2"/>
          <c:order val="2"/>
          <c:tx>
            <c:strRef>
              <c:f>'ROI Model High Level'!$A$91</c:f>
              <c:strCache>
                <c:ptCount val="1"/>
                <c:pt idx="0">
                  <c:v>B/CR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Level'!$E$91:$J$91</c:f>
              <c:numCache/>
            </c:numRef>
          </c:val>
        </c:ser>
        <c:ser>
          <c:idx val="3"/>
          <c:order val="3"/>
          <c:tx>
            <c:strRef>
              <c:f>'ROI Model High Level'!$A$92</c:f>
              <c:strCache>
                <c:ptCount val="1"/>
                <c:pt idx="0">
                  <c:v>ROI%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Level'!$E$92:$J$92</c:f>
              <c:numCache/>
            </c:numRef>
          </c:val>
        </c:ser>
        <c:ser>
          <c:idx val="4"/>
          <c:order val="4"/>
          <c:tx>
            <c:strRef>
              <c:f>'ROI Model High Level'!$A$93</c:f>
              <c:strCache>
                <c:ptCount val="1"/>
                <c:pt idx="0">
                  <c:v>NPV</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Level'!$E$93:$J$93</c:f>
              <c:numCache/>
            </c:numRef>
          </c:val>
        </c:ser>
        <c:ser>
          <c:idx val="5"/>
          <c:order val="5"/>
          <c:tx>
            <c:strRef>
              <c:f>'ROI Model High Level'!$A$94</c:f>
              <c:strCache>
                <c:ptCount val="1"/>
                <c:pt idx="0">
                  <c:v>BEP</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Level'!$E$94:$J$94</c:f>
              <c:numCache/>
            </c:numRef>
          </c:val>
        </c:ser>
        <c:ser>
          <c:idx val="6"/>
          <c:order val="6"/>
          <c:tx>
            <c:strRef>
              <c:f>'ROI Model High Level'!$A$95</c:f>
              <c:strCache>
                <c:ptCount val="1"/>
                <c:pt idx="0">
                  <c:v>Cost/Person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Level'!$E$95:$J$95</c:f>
              <c:numCache/>
            </c:numRef>
          </c:val>
        </c:ser>
        <c:axId val="52265862"/>
        <c:axId val="630711"/>
      </c:barChart>
      <c:catAx>
        <c:axId val="52265862"/>
        <c:scaling>
          <c:orientation val="minMax"/>
        </c:scaling>
        <c:axPos val="b"/>
        <c:delete val="0"/>
        <c:numFmt formatCode="General" sourceLinked="1"/>
        <c:majorTickMark val="out"/>
        <c:minorTickMark val="none"/>
        <c:tickLblPos val="nextTo"/>
        <c:crossAx val="630711"/>
        <c:crosses val="autoZero"/>
        <c:auto val="1"/>
        <c:lblOffset val="100"/>
        <c:noMultiLvlLbl val="0"/>
      </c:catAx>
      <c:valAx>
        <c:axId val="630711"/>
        <c:scaling>
          <c:orientation val="minMax"/>
          <c:max val="1"/>
        </c:scaling>
        <c:axPos val="l"/>
        <c:majorGridlines/>
        <c:delete val="0"/>
        <c:numFmt formatCode="General" sourceLinked="1"/>
        <c:majorTickMark val="out"/>
        <c:minorTickMark val="none"/>
        <c:tickLblPos val="nextTo"/>
        <c:crossAx val="52265862"/>
        <c:crossesAt val="1"/>
        <c:crossBetween val="between"/>
        <c:dispUnits/>
        <c:majorUnit val="0.2"/>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strRef>
          </c:cat>
          <c:val>
            <c:numRef>
              <c:f>'ROI Model High Level'!$E$77:$J$77</c:f>
              <c:numCache/>
            </c:numRef>
          </c:val>
        </c:ser>
        <c:axId val="5676400"/>
        <c:axId val="51087601"/>
      </c:barChart>
      <c:catAx>
        <c:axId val="5676400"/>
        <c:scaling>
          <c:orientation val="minMax"/>
        </c:scaling>
        <c:axPos val="b"/>
        <c:delete val="0"/>
        <c:numFmt formatCode="General" sourceLinked="1"/>
        <c:majorTickMark val="out"/>
        <c:minorTickMark val="none"/>
        <c:tickLblPos val="nextTo"/>
        <c:crossAx val="51087601"/>
        <c:crosses val="autoZero"/>
        <c:auto val="1"/>
        <c:lblOffset val="100"/>
        <c:noMultiLvlLbl val="0"/>
      </c:catAx>
      <c:valAx>
        <c:axId val="51087601"/>
        <c:scaling>
          <c:orientation val="minMax"/>
        </c:scaling>
        <c:axPos val="l"/>
        <c:majorGridlines/>
        <c:delete val="0"/>
        <c:numFmt formatCode="General" sourceLinked="1"/>
        <c:majorTickMark val="out"/>
        <c:minorTickMark val="none"/>
        <c:tickLblPos val="nextTo"/>
        <c:crossAx val="5676400"/>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Level'!$E$89:$J$89</c:f>
              <c:numCache/>
            </c:numRef>
          </c:val>
        </c:ser>
        <c:ser>
          <c:idx val="1"/>
          <c:order val="1"/>
          <c:tx>
            <c:strRef>
              <c:f>'ROI Model High Level'!$A$90</c:f>
              <c:strCache>
                <c:ptCount val="1"/>
                <c:pt idx="0">
                  <c:v>Benefits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Level'!$E$90:$J$90</c:f>
              <c:numCache/>
            </c:numRef>
          </c:val>
        </c:ser>
        <c:ser>
          <c:idx val="4"/>
          <c:order val="2"/>
          <c:tx>
            <c:strRef>
              <c:f>'ROI Model High Level'!$A$92</c:f>
              <c:strCache>
                <c:ptCount val="1"/>
                <c:pt idx="0">
                  <c:v>ROI%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strRef>
          </c:cat>
          <c:val>
            <c:numRef>
              <c:f>'ROI Model High Level'!$E$92:$J$92</c:f>
              <c:numCache/>
            </c:numRef>
          </c:val>
        </c:ser>
        <c:axId val="57135226"/>
        <c:axId val="44454987"/>
      </c:barChart>
      <c:catAx>
        <c:axId val="57135226"/>
        <c:scaling>
          <c:orientation val="minMax"/>
        </c:scaling>
        <c:axPos val="b"/>
        <c:delete val="0"/>
        <c:numFmt formatCode="General" sourceLinked="1"/>
        <c:majorTickMark val="out"/>
        <c:minorTickMark val="none"/>
        <c:tickLblPos val="nextTo"/>
        <c:crossAx val="44454987"/>
        <c:crosses val="autoZero"/>
        <c:auto val="1"/>
        <c:lblOffset val="100"/>
        <c:noMultiLvlLbl val="0"/>
      </c:catAx>
      <c:valAx>
        <c:axId val="44454987"/>
        <c:scaling>
          <c:orientation val="minMax"/>
          <c:max val="1"/>
        </c:scaling>
        <c:axPos val="l"/>
        <c:majorGridlines/>
        <c:delete val="0"/>
        <c:numFmt formatCode="General" sourceLinked="1"/>
        <c:majorTickMark val="out"/>
        <c:minorTickMark val="none"/>
        <c:tickLblPos val="nextTo"/>
        <c:crossAx val="57135226"/>
        <c:crossesAt val="1"/>
        <c:crossBetween val="between"/>
        <c:dispUnits/>
        <c:majorUnit val="0.2"/>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strRef>
          </c:cat>
          <c:val>
            <c:numRef>
              <c:f>'ROI Model High Level'!$E$80:$J$80</c:f>
              <c:numCache/>
            </c:numRef>
          </c:val>
        </c:ser>
        <c:axId val="64550564"/>
        <c:axId val="44084165"/>
      </c:barChart>
      <c:catAx>
        <c:axId val="64550564"/>
        <c:scaling>
          <c:orientation val="minMax"/>
        </c:scaling>
        <c:axPos val="b"/>
        <c:delete val="0"/>
        <c:numFmt formatCode="General" sourceLinked="1"/>
        <c:majorTickMark val="out"/>
        <c:minorTickMark val="none"/>
        <c:tickLblPos val="nextTo"/>
        <c:crossAx val="44084165"/>
        <c:crosses val="autoZero"/>
        <c:auto val="1"/>
        <c:lblOffset val="100"/>
        <c:noMultiLvlLbl val="0"/>
      </c:catAx>
      <c:valAx>
        <c:axId val="44084165"/>
        <c:scaling>
          <c:orientation val="minMax"/>
        </c:scaling>
        <c:axPos val="l"/>
        <c:majorGridlines/>
        <c:delete val="0"/>
        <c:numFmt formatCode="General" sourceLinked="1"/>
        <c:majorTickMark val="out"/>
        <c:minorTickMark val="none"/>
        <c:tickLblPos val="nextTo"/>
        <c:crossAx val="64550564"/>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101</xdr:row>
      <xdr:rowOff>0</xdr:rowOff>
    </xdr:from>
    <xdr:to>
      <xdr:col>8</xdr:col>
      <xdr:colOff>0</xdr:colOff>
      <xdr:row>116</xdr:row>
      <xdr:rowOff>0</xdr:rowOff>
    </xdr:to>
    <xdr:graphicFrame>
      <xdr:nvGraphicFramePr>
        <xdr:cNvPr id="1" name="Chart 6"/>
        <xdr:cNvGraphicFramePr/>
      </xdr:nvGraphicFramePr>
      <xdr:xfrm>
        <a:off x="9525" y="16354425"/>
        <a:ext cx="677227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122</xdr:row>
      <xdr:rowOff>0</xdr:rowOff>
    </xdr:from>
    <xdr:to>
      <xdr:col>8</xdr:col>
      <xdr:colOff>0</xdr:colOff>
      <xdr:row>137</xdr:row>
      <xdr:rowOff>9525</xdr:rowOff>
    </xdr:to>
    <xdr:graphicFrame>
      <xdr:nvGraphicFramePr>
        <xdr:cNvPr id="2" name="Chart 7"/>
        <xdr:cNvGraphicFramePr/>
      </xdr:nvGraphicFramePr>
      <xdr:xfrm>
        <a:off x="0" y="19754850"/>
        <a:ext cx="6781800" cy="2438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143</xdr:row>
      <xdr:rowOff>0</xdr:rowOff>
    </xdr:from>
    <xdr:to>
      <xdr:col>8</xdr:col>
      <xdr:colOff>0</xdr:colOff>
      <xdr:row>158</xdr:row>
      <xdr:rowOff>9525</xdr:rowOff>
    </xdr:to>
    <xdr:graphicFrame>
      <xdr:nvGraphicFramePr>
        <xdr:cNvPr id="3" name="Chart 8"/>
        <xdr:cNvGraphicFramePr/>
      </xdr:nvGraphicFramePr>
      <xdr:xfrm>
        <a:off x="0" y="23155275"/>
        <a:ext cx="6781800"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164</xdr:row>
      <xdr:rowOff>0</xdr:rowOff>
    </xdr:from>
    <xdr:to>
      <xdr:col>8</xdr:col>
      <xdr:colOff>0</xdr:colOff>
      <xdr:row>179</xdr:row>
      <xdr:rowOff>19050</xdr:rowOff>
    </xdr:to>
    <xdr:graphicFrame>
      <xdr:nvGraphicFramePr>
        <xdr:cNvPr id="4" name="Chart 9"/>
        <xdr:cNvGraphicFramePr/>
      </xdr:nvGraphicFramePr>
      <xdr:xfrm>
        <a:off x="0" y="26555700"/>
        <a:ext cx="6781800" cy="24479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1"/>
  <sheetViews>
    <sheetView tabSelected="1" zoomScaleSheetLayoutView="100" workbookViewId="0" topLeftCell="A1">
      <selection activeCell="A1" sqref="A1:J2"/>
    </sheetView>
  </sheetViews>
  <sheetFormatPr defaultColWidth="9.140625" defaultRowHeight="12.75"/>
  <cols>
    <col min="1" max="1" width="12.7109375" style="4" customWidth="1"/>
    <col min="2" max="3" width="12.7109375" style="2" customWidth="1"/>
    <col min="4" max="10" width="12.7109375" style="1" customWidth="1"/>
    <col min="11" max="12" width="10.7109375" style="1" customWidth="1"/>
    <col min="13" max="16384" width="9.140625" style="1" customWidth="1"/>
  </cols>
  <sheetData>
    <row r="1" spans="1:10" ht="12.75">
      <c r="A1" s="100" t="s">
        <v>60</v>
      </c>
      <c r="B1" s="101"/>
      <c r="C1" s="101"/>
      <c r="D1" s="101"/>
      <c r="E1" s="101"/>
      <c r="F1" s="101"/>
      <c r="G1" s="101"/>
      <c r="H1" s="101"/>
      <c r="I1" s="101"/>
      <c r="J1" s="102"/>
    </row>
    <row r="2" spans="1:10" ht="12.75">
      <c r="A2" s="103"/>
      <c r="B2" s="104"/>
      <c r="C2" s="104"/>
      <c r="D2" s="104"/>
      <c r="E2" s="104"/>
      <c r="F2" s="104"/>
      <c r="G2" s="104"/>
      <c r="H2" s="104"/>
      <c r="I2" s="104"/>
      <c r="J2" s="105"/>
    </row>
    <row r="3" spans="1:10" ht="12.75" customHeight="1">
      <c r="A3" s="120" t="s">
        <v>17</v>
      </c>
      <c r="B3" s="121"/>
      <c r="C3" s="118" t="s">
        <v>30</v>
      </c>
      <c r="D3" s="118" t="s">
        <v>28</v>
      </c>
      <c r="E3" s="118" t="s">
        <v>29</v>
      </c>
      <c r="F3" s="118" t="s">
        <v>31</v>
      </c>
      <c r="G3" s="118" t="s">
        <v>33</v>
      </c>
      <c r="H3" s="118" t="s">
        <v>32</v>
      </c>
      <c r="I3" s="118" t="s">
        <v>18</v>
      </c>
      <c r="J3" s="118" t="s">
        <v>39</v>
      </c>
    </row>
    <row r="4" spans="1:10" ht="12.75" customHeight="1">
      <c r="A4" s="122"/>
      <c r="B4" s="123"/>
      <c r="C4" s="125"/>
      <c r="D4" s="125"/>
      <c r="E4" s="125"/>
      <c r="F4" s="125"/>
      <c r="G4" s="125"/>
      <c r="H4" s="125"/>
      <c r="I4" s="125"/>
      <c r="J4" s="125"/>
    </row>
    <row r="5" spans="1:10" ht="12.75" customHeight="1">
      <c r="A5" s="116" t="s">
        <v>40</v>
      </c>
      <c r="B5" s="117"/>
      <c r="C5" s="23">
        <v>10000</v>
      </c>
      <c r="D5" s="23">
        <v>120</v>
      </c>
      <c r="E5" s="23">
        <v>4</v>
      </c>
      <c r="F5" s="31" t="s">
        <v>22</v>
      </c>
      <c r="G5" s="31" t="s">
        <v>22</v>
      </c>
      <c r="H5" s="31" t="s">
        <v>22</v>
      </c>
      <c r="I5" s="31" t="s">
        <v>22</v>
      </c>
      <c r="J5" s="31" t="s">
        <v>22</v>
      </c>
    </row>
    <row r="6" spans="1:10" ht="12.75" customHeight="1">
      <c r="A6" s="116" t="s">
        <v>41</v>
      </c>
      <c r="B6" s="117"/>
      <c r="C6" s="24" t="s">
        <v>22</v>
      </c>
      <c r="D6" s="24" t="s">
        <v>22</v>
      </c>
      <c r="E6" s="24">
        <v>4</v>
      </c>
      <c r="F6" s="30">
        <v>410</v>
      </c>
      <c r="G6" s="24" t="s">
        <v>22</v>
      </c>
      <c r="H6" s="30">
        <v>100</v>
      </c>
      <c r="I6" s="24">
        <v>24</v>
      </c>
      <c r="J6" s="24" t="s">
        <v>22</v>
      </c>
    </row>
    <row r="7" spans="1:10" ht="12.75" customHeight="1">
      <c r="A7" s="116" t="s">
        <v>42</v>
      </c>
      <c r="B7" s="117"/>
      <c r="C7" s="31" t="s">
        <v>22</v>
      </c>
      <c r="D7" s="31" t="s">
        <v>22</v>
      </c>
      <c r="E7" s="23">
        <v>4</v>
      </c>
      <c r="F7" s="31">
        <v>5000</v>
      </c>
      <c r="G7" s="31">
        <v>5400</v>
      </c>
      <c r="H7" s="31">
        <v>100</v>
      </c>
      <c r="I7" s="23">
        <v>160</v>
      </c>
      <c r="J7" s="31" t="s">
        <v>22</v>
      </c>
    </row>
    <row r="8" spans="1:10" ht="12.75" customHeight="1">
      <c r="A8" s="116" t="s">
        <v>43</v>
      </c>
      <c r="B8" s="117"/>
      <c r="C8" s="24" t="s">
        <v>22</v>
      </c>
      <c r="D8" s="24" t="s">
        <v>22</v>
      </c>
      <c r="E8" s="24">
        <v>4</v>
      </c>
      <c r="F8" s="30">
        <v>4000</v>
      </c>
      <c r="G8" s="30">
        <v>2700</v>
      </c>
      <c r="H8" s="30">
        <v>100</v>
      </c>
      <c r="I8" s="24">
        <v>40</v>
      </c>
      <c r="J8" s="24" t="s">
        <v>22</v>
      </c>
    </row>
    <row r="9" spans="1:10" ht="12.75" customHeight="1">
      <c r="A9" s="116" t="s">
        <v>44</v>
      </c>
      <c r="B9" s="117"/>
      <c r="C9" s="31" t="s">
        <v>22</v>
      </c>
      <c r="D9" s="31" t="s">
        <v>22</v>
      </c>
      <c r="E9" s="23">
        <v>4</v>
      </c>
      <c r="F9" s="31" t="s">
        <v>22</v>
      </c>
      <c r="G9" s="31" t="s">
        <v>22</v>
      </c>
      <c r="H9" s="31" t="s">
        <v>22</v>
      </c>
      <c r="I9" s="31" t="s">
        <v>22</v>
      </c>
      <c r="J9" s="23">
        <v>1</v>
      </c>
    </row>
    <row r="10" spans="1:10" ht="12.75" customHeight="1">
      <c r="A10" s="116" t="s">
        <v>45</v>
      </c>
      <c r="B10" s="117"/>
      <c r="C10" s="24" t="s">
        <v>22</v>
      </c>
      <c r="D10" s="24" t="s">
        <v>22</v>
      </c>
      <c r="E10" s="24">
        <v>4</v>
      </c>
      <c r="F10" s="24" t="s">
        <v>22</v>
      </c>
      <c r="G10" s="24" t="s">
        <v>22</v>
      </c>
      <c r="H10" s="24" t="s">
        <v>22</v>
      </c>
      <c r="I10" s="24" t="s">
        <v>22</v>
      </c>
      <c r="J10" s="24">
        <v>1</v>
      </c>
    </row>
    <row r="11" spans="1:10" ht="12.75" customHeight="1">
      <c r="A11" s="116" t="s">
        <v>46</v>
      </c>
      <c r="B11" s="117"/>
      <c r="C11" s="31" t="s">
        <v>22</v>
      </c>
      <c r="D11" s="31" t="s">
        <v>22</v>
      </c>
      <c r="E11" s="23">
        <v>4</v>
      </c>
      <c r="F11" s="31" t="s">
        <v>22</v>
      </c>
      <c r="G11" s="31" t="s">
        <v>22</v>
      </c>
      <c r="H11" s="31" t="s">
        <v>22</v>
      </c>
      <c r="I11" s="31" t="s">
        <v>22</v>
      </c>
      <c r="J11" s="23">
        <v>1</v>
      </c>
    </row>
    <row r="12" spans="1:10" ht="12.75" customHeight="1">
      <c r="A12" s="78" t="s">
        <v>24</v>
      </c>
      <c r="B12" s="80"/>
      <c r="C12" s="80"/>
      <c r="D12" s="80"/>
      <c r="E12" s="80"/>
      <c r="F12" s="80"/>
      <c r="G12" s="80"/>
      <c r="H12" s="80"/>
      <c r="I12" s="80"/>
      <c r="J12" s="22"/>
    </row>
    <row r="13" spans="1:10" ht="12.75" customHeight="1">
      <c r="A13" s="81" t="s">
        <v>153</v>
      </c>
      <c r="B13" s="83"/>
      <c r="C13" s="83"/>
      <c r="D13" s="83"/>
      <c r="E13" s="83"/>
      <c r="F13" s="83"/>
      <c r="G13" s="83"/>
      <c r="H13" s="83"/>
      <c r="I13" s="83"/>
      <c r="J13" s="22"/>
    </row>
    <row r="14" spans="1:10" ht="12.75" customHeight="1">
      <c r="A14"/>
      <c r="B14"/>
      <c r="C14"/>
      <c r="D14"/>
      <c r="E14"/>
      <c r="F14"/>
      <c r="G14"/>
      <c r="H14"/>
      <c r="I14"/>
      <c r="J14"/>
    </row>
    <row r="15" spans="1:10" ht="12.75" customHeight="1">
      <c r="A15"/>
      <c r="B15"/>
      <c r="C15"/>
      <c r="D15"/>
      <c r="E15"/>
      <c r="F15"/>
      <c r="G15"/>
      <c r="H15"/>
      <c r="I15"/>
      <c r="J15"/>
    </row>
    <row r="16" spans="1:10" ht="12.75" customHeight="1">
      <c r="A16" s="100" t="s">
        <v>61</v>
      </c>
      <c r="B16" s="101"/>
      <c r="C16" s="101"/>
      <c r="D16" s="101"/>
      <c r="E16" s="101"/>
      <c r="F16" s="101"/>
      <c r="G16" s="101"/>
      <c r="H16" s="102"/>
      <c r="I16"/>
      <c r="J16"/>
    </row>
    <row r="17" spans="1:10" ht="12.75" customHeight="1">
      <c r="A17" s="103"/>
      <c r="B17" s="104"/>
      <c r="C17" s="104"/>
      <c r="D17" s="104"/>
      <c r="E17" s="104"/>
      <c r="F17" s="104"/>
      <c r="G17" s="104"/>
      <c r="H17" s="105"/>
      <c r="I17"/>
      <c r="J17"/>
    </row>
    <row r="18" spans="1:10" ht="12.75" customHeight="1">
      <c r="A18" s="120" t="s">
        <v>17</v>
      </c>
      <c r="B18" s="121"/>
      <c r="C18" s="118" t="s">
        <v>30</v>
      </c>
      <c r="D18" s="118" t="s">
        <v>34</v>
      </c>
      <c r="E18" s="118" t="s">
        <v>36</v>
      </c>
      <c r="F18" s="118" t="s">
        <v>35</v>
      </c>
      <c r="G18" s="118" t="s">
        <v>37</v>
      </c>
      <c r="H18" s="118" t="s">
        <v>38</v>
      </c>
      <c r="I18"/>
      <c r="J18"/>
    </row>
    <row r="19" spans="1:10" ht="12.75" customHeight="1">
      <c r="A19" s="124"/>
      <c r="B19" s="123"/>
      <c r="C19" s="119"/>
      <c r="D19" s="119"/>
      <c r="E19" s="119"/>
      <c r="F19" s="119"/>
      <c r="G19" s="119"/>
      <c r="H19" s="119"/>
      <c r="I19"/>
      <c r="J19"/>
    </row>
    <row r="20" spans="1:8" ht="12.75" customHeight="1">
      <c r="A20" s="116" t="s">
        <v>15</v>
      </c>
      <c r="B20" s="117"/>
      <c r="C20" s="25">
        <v>10000</v>
      </c>
      <c r="D20" s="28">
        <v>0.51</v>
      </c>
      <c r="E20" s="31" t="s">
        <v>22</v>
      </c>
      <c r="F20" s="26">
        <v>6666.67</v>
      </c>
      <c r="G20" s="31" t="s">
        <v>22</v>
      </c>
      <c r="H20" s="31" t="s">
        <v>22</v>
      </c>
    </row>
    <row r="21" spans="1:8" ht="12.75" customHeight="1">
      <c r="A21" s="116" t="s">
        <v>10</v>
      </c>
      <c r="B21" s="117"/>
      <c r="C21" s="24">
        <v>10000</v>
      </c>
      <c r="D21" s="29">
        <v>0.51</v>
      </c>
      <c r="E21" s="27">
        <v>708.33</v>
      </c>
      <c r="F21" s="27">
        <v>1950</v>
      </c>
      <c r="G21" s="24" t="s">
        <v>22</v>
      </c>
      <c r="H21" s="24" t="s">
        <v>22</v>
      </c>
    </row>
    <row r="22" spans="1:8" ht="12.75" customHeight="1">
      <c r="A22" s="116" t="s">
        <v>8</v>
      </c>
      <c r="B22" s="117"/>
      <c r="C22" s="25">
        <v>10000</v>
      </c>
      <c r="D22" s="31" t="s">
        <v>22</v>
      </c>
      <c r="E22" s="31" t="s">
        <v>22</v>
      </c>
      <c r="F22" s="31" t="s">
        <v>22</v>
      </c>
      <c r="G22" s="31" t="s">
        <v>22</v>
      </c>
      <c r="H22" s="28">
        <v>25</v>
      </c>
    </row>
    <row r="23" spans="1:8" ht="12.75" customHeight="1">
      <c r="A23" s="116" t="s">
        <v>9</v>
      </c>
      <c r="B23" s="117"/>
      <c r="C23" s="24">
        <v>10000</v>
      </c>
      <c r="D23" s="24" t="s">
        <v>22</v>
      </c>
      <c r="E23" s="24" t="s">
        <v>22</v>
      </c>
      <c r="F23" s="24" t="s">
        <v>22</v>
      </c>
      <c r="G23" s="24" t="s">
        <v>22</v>
      </c>
      <c r="H23" s="29">
        <v>5.9347</v>
      </c>
    </row>
    <row r="24" spans="1:8" ht="12.75" customHeight="1">
      <c r="A24" s="116" t="s">
        <v>7</v>
      </c>
      <c r="B24" s="117"/>
      <c r="C24" s="25">
        <v>10000</v>
      </c>
      <c r="D24" s="28">
        <v>0.2544</v>
      </c>
      <c r="E24" s="26">
        <v>708.33</v>
      </c>
      <c r="F24" s="26">
        <v>1950</v>
      </c>
      <c r="G24" s="31" t="s">
        <v>22</v>
      </c>
      <c r="H24" s="31" t="s">
        <v>22</v>
      </c>
    </row>
    <row r="25" spans="1:8" ht="12.75" customHeight="1">
      <c r="A25" s="116" t="s">
        <v>0</v>
      </c>
      <c r="B25" s="117"/>
      <c r="C25" s="24">
        <v>10000</v>
      </c>
      <c r="D25" s="29">
        <v>0.442656</v>
      </c>
      <c r="E25" s="24" t="s">
        <v>22</v>
      </c>
      <c r="F25" s="27">
        <v>6670</v>
      </c>
      <c r="G25" s="24">
        <v>4995</v>
      </c>
      <c r="H25" s="24" t="s">
        <v>22</v>
      </c>
    </row>
    <row r="26" spans="1:8" ht="12.75" customHeight="1">
      <c r="A26" s="116" t="s">
        <v>6</v>
      </c>
      <c r="B26" s="117"/>
      <c r="C26" s="25">
        <v>10000</v>
      </c>
      <c r="D26" s="28">
        <v>0.2544</v>
      </c>
      <c r="E26" s="26">
        <v>708.33</v>
      </c>
      <c r="F26" s="26">
        <v>1950</v>
      </c>
      <c r="G26" s="31" t="s">
        <v>22</v>
      </c>
      <c r="H26" s="31" t="s">
        <v>22</v>
      </c>
    </row>
    <row r="27" spans="1:8" ht="12.75" customHeight="1">
      <c r="A27" s="78" t="s">
        <v>24</v>
      </c>
      <c r="B27" s="80"/>
      <c r="C27" s="80"/>
      <c r="D27" s="80"/>
      <c r="E27" s="80"/>
      <c r="F27" s="80"/>
      <c r="G27" s="80"/>
      <c r="H27" s="80"/>
    </row>
    <row r="28" spans="1:8" ht="12.75" customHeight="1">
      <c r="A28" s="81" t="s">
        <v>153</v>
      </c>
      <c r="B28" s="83"/>
      <c r="C28" s="83"/>
      <c r="D28" s="83"/>
      <c r="E28" s="83"/>
      <c r="F28" s="83"/>
      <c r="G28" s="83"/>
      <c r="H28" s="83"/>
    </row>
    <row r="31" spans="1:10" ht="12.75">
      <c r="A31" s="129" t="s">
        <v>75</v>
      </c>
      <c r="B31" s="130"/>
      <c r="C31" s="130"/>
      <c r="D31" s="130"/>
      <c r="E31" s="130"/>
      <c r="F31" s="130"/>
      <c r="G31" s="130"/>
      <c r="H31" s="130"/>
      <c r="I31" s="130"/>
      <c r="J31" s="130"/>
    </row>
    <row r="32" spans="1:10" ht="12.75">
      <c r="A32" s="122"/>
      <c r="B32" s="131"/>
      <c r="C32" s="131"/>
      <c r="D32" s="131"/>
      <c r="E32" s="131"/>
      <c r="F32" s="131"/>
      <c r="G32" s="131"/>
      <c r="H32" s="131"/>
      <c r="I32" s="131"/>
      <c r="J32" s="131"/>
    </row>
    <row r="33" spans="1:17" ht="12.75">
      <c r="A33" s="9" t="s">
        <v>27</v>
      </c>
      <c r="B33" s="9" t="s">
        <v>17</v>
      </c>
      <c r="C33" s="85" t="s">
        <v>26</v>
      </c>
      <c r="D33" s="86"/>
      <c r="E33" s="86"/>
      <c r="F33" s="80"/>
      <c r="G33" s="87"/>
      <c r="H33" s="9" t="s">
        <v>18</v>
      </c>
      <c r="I33" s="9" t="s">
        <v>32</v>
      </c>
      <c r="J33" s="9" t="s">
        <v>19</v>
      </c>
      <c r="K33"/>
      <c r="L33"/>
      <c r="M33"/>
      <c r="N33"/>
      <c r="O33"/>
      <c r="P33"/>
      <c r="Q33"/>
    </row>
    <row r="34" spans="1:17" ht="12.75">
      <c r="A34" s="97" t="s">
        <v>1</v>
      </c>
      <c r="B34" s="12" t="s">
        <v>10</v>
      </c>
      <c r="C34" s="88" t="s">
        <v>47</v>
      </c>
      <c r="D34" s="89"/>
      <c r="E34" s="89"/>
      <c r="F34" s="89"/>
      <c r="G34" s="90"/>
      <c r="H34" s="33">
        <f>C5/(D5*2)*(E5*4+1)</f>
        <v>708.3333333333333</v>
      </c>
      <c r="I34" s="34">
        <v>100</v>
      </c>
      <c r="J34" s="35">
        <f>H34*I34</f>
        <v>70833.33333333333</v>
      </c>
      <c r="K34"/>
      <c r="L34"/>
      <c r="M34"/>
      <c r="N34"/>
      <c r="O34"/>
      <c r="P34"/>
      <c r="Q34"/>
    </row>
    <row r="35" spans="1:17" ht="12.75" customHeight="1">
      <c r="A35" s="112"/>
      <c r="B35" s="10" t="s">
        <v>10</v>
      </c>
      <c r="C35" s="91" t="s">
        <v>48</v>
      </c>
      <c r="D35" s="92"/>
      <c r="E35" s="92"/>
      <c r="F35" s="92"/>
      <c r="G35" s="90"/>
      <c r="H35" s="33">
        <f>E6*(F6/H6+I6)</f>
        <v>112.4</v>
      </c>
      <c r="I35" s="34">
        <v>100</v>
      </c>
      <c r="J35" s="36">
        <f aca="true" t="shared" si="0" ref="J35:J47">H35*I35</f>
        <v>11240</v>
      </c>
      <c r="K35"/>
      <c r="L35"/>
      <c r="M35"/>
      <c r="N35"/>
      <c r="O35"/>
      <c r="P35"/>
      <c r="Q35"/>
    </row>
    <row r="36" spans="1:17" ht="12.75" customHeight="1">
      <c r="A36" s="112"/>
      <c r="B36" s="12" t="s">
        <v>8</v>
      </c>
      <c r="C36" s="88" t="s">
        <v>49</v>
      </c>
      <c r="D36" s="89"/>
      <c r="E36" s="89"/>
      <c r="F36" s="89"/>
      <c r="G36" s="90"/>
      <c r="H36" s="33">
        <f>E7*((F7+G7)/H7+I7)</f>
        <v>1056</v>
      </c>
      <c r="I36" s="34">
        <v>100</v>
      </c>
      <c r="J36" s="37">
        <f t="shared" si="0"/>
        <v>105600</v>
      </c>
      <c r="K36"/>
      <c r="L36"/>
      <c r="M36"/>
      <c r="N36"/>
      <c r="O36"/>
      <c r="P36"/>
      <c r="Q36"/>
    </row>
    <row r="37" spans="1:17" ht="12.75" customHeight="1">
      <c r="A37" s="112"/>
      <c r="B37" s="10" t="s">
        <v>9</v>
      </c>
      <c r="C37" s="91" t="s">
        <v>50</v>
      </c>
      <c r="D37" s="92"/>
      <c r="E37" s="92"/>
      <c r="F37" s="92"/>
      <c r="G37" s="90"/>
      <c r="H37" s="33">
        <f>E8*((F8+G8)/H8+I8)+H36</f>
        <v>1484</v>
      </c>
      <c r="I37" s="34">
        <v>100</v>
      </c>
      <c r="J37" s="38">
        <f t="shared" si="0"/>
        <v>148400</v>
      </c>
      <c r="K37"/>
      <c r="L37"/>
      <c r="M37"/>
      <c r="N37"/>
      <c r="O37"/>
      <c r="P37"/>
      <c r="Q37"/>
    </row>
    <row r="38" spans="1:17" ht="12.75" customHeight="1">
      <c r="A38" s="112"/>
      <c r="B38" s="12" t="s">
        <v>7</v>
      </c>
      <c r="C38" s="88" t="s">
        <v>51</v>
      </c>
      <c r="D38" s="89"/>
      <c r="E38" s="89"/>
      <c r="F38" s="89"/>
      <c r="G38" s="90"/>
      <c r="H38" s="33">
        <f>561+1176*J9</f>
        <v>1737</v>
      </c>
      <c r="I38" s="34">
        <v>100</v>
      </c>
      <c r="J38" s="39">
        <f t="shared" si="0"/>
        <v>173700</v>
      </c>
      <c r="K38"/>
      <c r="L38"/>
      <c r="M38"/>
      <c r="N38"/>
      <c r="O38"/>
      <c r="P38"/>
      <c r="Q38"/>
    </row>
    <row r="39" spans="1:17" ht="12.75" customHeight="1">
      <c r="A39" s="112"/>
      <c r="B39" s="10" t="s">
        <v>0</v>
      </c>
      <c r="C39" s="91" t="s">
        <v>52</v>
      </c>
      <c r="D39" s="92"/>
      <c r="E39" s="92"/>
      <c r="F39" s="92"/>
      <c r="G39" s="90"/>
      <c r="H39" s="33">
        <f>546+560*J10</f>
        <v>1106</v>
      </c>
      <c r="I39" s="34">
        <v>100</v>
      </c>
      <c r="J39" s="40">
        <f t="shared" si="0"/>
        <v>110600</v>
      </c>
      <c r="K39"/>
      <c r="L39"/>
      <c r="M39"/>
      <c r="N39"/>
      <c r="O39"/>
      <c r="P39"/>
      <c r="Q39"/>
    </row>
    <row r="40" spans="1:17" ht="12.75" customHeight="1">
      <c r="A40" s="113"/>
      <c r="B40" s="7" t="s">
        <v>6</v>
      </c>
      <c r="C40" s="114" t="s">
        <v>53</v>
      </c>
      <c r="D40" s="115"/>
      <c r="E40" s="115"/>
      <c r="F40" s="115"/>
      <c r="G40" s="90"/>
      <c r="H40" s="33">
        <f>(10826+8008*J11)/2</f>
        <v>9417</v>
      </c>
      <c r="I40" s="34">
        <v>100</v>
      </c>
      <c r="J40" s="41">
        <f t="shared" si="0"/>
        <v>941700</v>
      </c>
      <c r="K40"/>
      <c r="L40"/>
      <c r="M40"/>
      <c r="N40"/>
      <c r="O40"/>
      <c r="P40"/>
      <c r="Q40"/>
    </row>
    <row r="41" spans="1:17" ht="12.75" customHeight="1">
      <c r="A41" s="97" t="s">
        <v>2</v>
      </c>
      <c r="B41" s="10" t="s">
        <v>15</v>
      </c>
      <c r="C41" s="95" t="s">
        <v>54</v>
      </c>
      <c r="D41" s="96"/>
      <c r="E41" s="96"/>
      <c r="F41" s="96"/>
      <c r="G41" s="90"/>
      <c r="H41" s="33">
        <f>C20*(10+D20)-(F20*9)</f>
        <v>45099.97</v>
      </c>
      <c r="I41" s="34">
        <v>100</v>
      </c>
      <c r="J41" s="42">
        <f t="shared" si="0"/>
        <v>4509997</v>
      </c>
      <c r="K41"/>
      <c r="L41"/>
      <c r="M41"/>
      <c r="N41"/>
      <c r="O41"/>
      <c r="P41"/>
      <c r="Q41"/>
    </row>
    <row r="42" spans="1:17" ht="12.75" customHeight="1">
      <c r="A42" s="98"/>
      <c r="B42" s="7" t="s">
        <v>10</v>
      </c>
      <c r="C42" s="93" t="s">
        <v>55</v>
      </c>
      <c r="D42" s="94"/>
      <c r="E42" s="94"/>
      <c r="F42" s="94"/>
      <c r="G42" s="90"/>
      <c r="H42" s="33">
        <f>C21*(10+D21)-(E21*99)-(F21*9)</f>
        <v>17425.33</v>
      </c>
      <c r="I42" s="34">
        <v>100</v>
      </c>
      <c r="J42" s="43">
        <f t="shared" si="0"/>
        <v>1742533.0000000002</v>
      </c>
      <c r="K42"/>
      <c r="L42"/>
      <c r="M42"/>
      <c r="N42"/>
      <c r="O42"/>
      <c r="P42"/>
      <c r="Q42"/>
    </row>
    <row r="43" spans="1:17" ht="12.75" customHeight="1">
      <c r="A43" s="98"/>
      <c r="B43" s="10" t="s">
        <v>8</v>
      </c>
      <c r="C43" s="95" t="s">
        <v>58</v>
      </c>
      <c r="D43" s="96"/>
      <c r="E43" s="96"/>
      <c r="F43" s="96"/>
      <c r="G43" s="90"/>
      <c r="H43" s="44">
        <f>C22/H22</f>
        <v>400</v>
      </c>
      <c r="I43" s="34">
        <v>100</v>
      </c>
      <c r="J43" s="45">
        <f t="shared" si="0"/>
        <v>40000</v>
      </c>
      <c r="K43"/>
      <c r="L43"/>
      <c r="M43"/>
      <c r="N43"/>
      <c r="O43"/>
      <c r="P43"/>
      <c r="Q43"/>
    </row>
    <row r="44" spans="1:17" ht="12.75" customHeight="1">
      <c r="A44" s="98"/>
      <c r="B44" s="7" t="s">
        <v>9</v>
      </c>
      <c r="C44" s="93" t="s">
        <v>58</v>
      </c>
      <c r="D44" s="94"/>
      <c r="E44" s="94"/>
      <c r="F44" s="94"/>
      <c r="G44" s="90"/>
      <c r="H44" s="44">
        <f>C23/H23</f>
        <v>1685.0051392656746</v>
      </c>
      <c r="I44" s="34">
        <v>100</v>
      </c>
      <c r="J44" s="46">
        <f t="shared" si="0"/>
        <v>168500.51392656745</v>
      </c>
      <c r="K44"/>
      <c r="L44"/>
      <c r="M44"/>
      <c r="N44"/>
      <c r="O44"/>
      <c r="P44"/>
      <c r="Q44"/>
    </row>
    <row r="45" spans="1:17" ht="12.75" customHeight="1">
      <c r="A45" s="98"/>
      <c r="B45" s="10" t="s">
        <v>7</v>
      </c>
      <c r="C45" s="95" t="s">
        <v>56</v>
      </c>
      <c r="D45" s="96"/>
      <c r="E45" s="96"/>
      <c r="F45" s="96"/>
      <c r="G45" s="90"/>
      <c r="H45" s="33">
        <f>C24*(10+D24)-(E24*99)-(F24*9)</f>
        <v>14869.330000000002</v>
      </c>
      <c r="I45" s="34">
        <v>100</v>
      </c>
      <c r="J45" s="47">
        <f t="shared" si="0"/>
        <v>1486933.0000000002</v>
      </c>
      <c r="K45"/>
      <c r="L45"/>
      <c r="M45"/>
      <c r="N45"/>
      <c r="O45"/>
      <c r="P45"/>
      <c r="Q45"/>
    </row>
    <row r="46" spans="1:17" ht="12.75" customHeight="1">
      <c r="A46" s="98"/>
      <c r="B46" s="7" t="s">
        <v>0</v>
      </c>
      <c r="C46" s="93" t="s">
        <v>57</v>
      </c>
      <c r="D46" s="94"/>
      <c r="E46" s="94"/>
      <c r="F46" s="94"/>
      <c r="G46" s="90"/>
      <c r="H46" s="33">
        <f>C25*(10+D25)-(F25*9)-G25</f>
        <v>39401.56</v>
      </c>
      <c r="I46" s="34">
        <v>100</v>
      </c>
      <c r="J46" s="48">
        <f t="shared" si="0"/>
        <v>3940156</v>
      </c>
      <c r="K46"/>
      <c r="L46"/>
      <c r="M46"/>
      <c r="N46"/>
      <c r="O46"/>
      <c r="P46"/>
      <c r="Q46"/>
    </row>
    <row r="47" spans="1:17" ht="12.75" customHeight="1">
      <c r="A47" s="99"/>
      <c r="B47" s="10" t="s">
        <v>6</v>
      </c>
      <c r="C47" s="95" t="s">
        <v>56</v>
      </c>
      <c r="D47" s="96"/>
      <c r="E47" s="96"/>
      <c r="F47" s="96"/>
      <c r="G47" s="90"/>
      <c r="H47" s="33">
        <f>C26*(10+D26)-(E26*99)-(F26*9)</f>
        <v>14869.330000000002</v>
      </c>
      <c r="I47" s="34">
        <v>100</v>
      </c>
      <c r="J47" s="49">
        <f t="shared" si="0"/>
        <v>1486933.0000000002</v>
      </c>
      <c r="K47"/>
      <c r="L47"/>
      <c r="M47"/>
      <c r="N47"/>
      <c r="O47"/>
      <c r="P47"/>
      <c r="Q47"/>
    </row>
    <row r="48" spans="1:10" ht="12.75" customHeight="1">
      <c r="A48" s="78" t="s">
        <v>24</v>
      </c>
      <c r="B48" s="79"/>
      <c r="C48" s="79"/>
      <c r="D48" s="79"/>
      <c r="E48" s="79"/>
      <c r="F48" s="79"/>
      <c r="G48" s="79"/>
      <c r="H48" s="80"/>
      <c r="I48" s="80"/>
      <c r="J48" s="80"/>
    </row>
    <row r="49" spans="1:10" ht="12.75" customHeight="1">
      <c r="A49" s="81" t="s">
        <v>153</v>
      </c>
      <c r="B49" s="82"/>
      <c r="C49" s="82"/>
      <c r="D49" s="82"/>
      <c r="E49" s="82"/>
      <c r="F49" s="82"/>
      <c r="G49" s="82"/>
      <c r="H49" s="83"/>
      <c r="I49" s="84"/>
      <c r="J49" s="84"/>
    </row>
    <row r="52" spans="1:8" ht="12.75">
      <c r="A52" s="100" t="s">
        <v>62</v>
      </c>
      <c r="B52" s="101"/>
      <c r="C52" s="101"/>
      <c r="D52" s="101"/>
      <c r="E52" s="101"/>
      <c r="F52" s="101"/>
      <c r="G52" s="101"/>
      <c r="H52" s="102"/>
    </row>
    <row r="53" spans="1:8" ht="12.75">
      <c r="A53" s="103"/>
      <c r="B53" s="104"/>
      <c r="C53" s="104"/>
      <c r="D53" s="104"/>
      <c r="E53" s="104"/>
      <c r="F53" s="104"/>
      <c r="G53" s="104"/>
      <c r="H53" s="105"/>
    </row>
    <row r="54" spans="1:8" ht="12.75" customHeight="1">
      <c r="A54" s="85" t="s">
        <v>11</v>
      </c>
      <c r="B54" s="126"/>
      <c r="C54" s="134" t="s">
        <v>17</v>
      </c>
      <c r="D54" s="135"/>
      <c r="E54" s="135"/>
      <c r="F54" s="135"/>
      <c r="G54" s="135"/>
      <c r="H54" s="136"/>
    </row>
    <row r="55" spans="1:8" ht="12.75" customHeight="1">
      <c r="A55" s="127"/>
      <c r="B55" s="128"/>
      <c r="C55" s="9" t="s">
        <v>10</v>
      </c>
      <c r="D55" s="9" t="s">
        <v>8</v>
      </c>
      <c r="E55" s="9" t="s">
        <v>9</v>
      </c>
      <c r="F55" s="9" t="s">
        <v>7</v>
      </c>
      <c r="G55" s="9" t="s">
        <v>0</v>
      </c>
      <c r="H55" s="9" t="s">
        <v>6</v>
      </c>
    </row>
    <row r="56" spans="1:8" ht="12.75">
      <c r="A56" s="97" t="s">
        <v>1</v>
      </c>
      <c r="B56" s="15" t="s">
        <v>10</v>
      </c>
      <c r="C56" s="32">
        <f>$J$34</f>
        <v>70833.33333333333</v>
      </c>
      <c r="D56" s="8" t="s">
        <v>22</v>
      </c>
      <c r="E56" s="8" t="s">
        <v>22</v>
      </c>
      <c r="F56" s="32">
        <f>$J$34</f>
        <v>70833.33333333333</v>
      </c>
      <c r="G56" s="8" t="s">
        <v>22</v>
      </c>
      <c r="H56" s="32">
        <f>$J$34</f>
        <v>70833.33333333333</v>
      </c>
    </row>
    <row r="57" spans="1:8" ht="12.75">
      <c r="A57" s="98"/>
      <c r="B57" s="16" t="s">
        <v>14</v>
      </c>
      <c r="C57" s="50">
        <f>$J$35</f>
        <v>11240</v>
      </c>
      <c r="D57" s="51">
        <f>$J$36</f>
        <v>105600</v>
      </c>
      <c r="E57" s="52">
        <f>$J$37</f>
        <v>148400</v>
      </c>
      <c r="F57" s="11" t="s">
        <v>22</v>
      </c>
      <c r="G57" s="11" t="s">
        <v>22</v>
      </c>
      <c r="H57" s="11" t="s">
        <v>22</v>
      </c>
    </row>
    <row r="58" spans="1:8" ht="12.75">
      <c r="A58" s="98"/>
      <c r="B58" s="17" t="s">
        <v>20</v>
      </c>
      <c r="C58" s="8" t="s">
        <v>22</v>
      </c>
      <c r="D58" s="8" t="s">
        <v>22</v>
      </c>
      <c r="E58" s="8" t="s">
        <v>22</v>
      </c>
      <c r="F58" s="53">
        <f>J38</f>
        <v>173700</v>
      </c>
      <c r="G58" s="54">
        <f>J39</f>
        <v>110600</v>
      </c>
      <c r="H58" s="55">
        <f>J40</f>
        <v>941700</v>
      </c>
    </row>
    <row r="59" spans="1:8" ht="12.75">
      <c r="A59" s="98"/>
      <c r="B59" s="16" t="s">
        <v>12</v>
      </c>
      <c r="C59" s="11" t="s">
        <v>22</v>
      </c>
      <c r="D59" s="11" t="s">
        <v>22</v>
      </c>
      <c r="E59" s="11" t="s">
        <v>22</v>
      </c>
      <c r="F59" s="11">
        <v>36800</v>
      </c>
      <c r="G59" s="11">
        <v>26400</v>
      </c>
      <c r="H59" s="11">
        <v>48000</v>
      </c>
    </row>
    <row r="60" spans="1:8" ht="12.75">
      <c r="A60" s="98"/>
      <c r="B60" s="17" t="s">
        <v>21</v>
      </c>
      <c r="C60" s="8" t="s">
        <v>22</v>
      </c>
      <c r="D60" s="8" t="s">
        <v>22</v>
      </c>
      <c r="E60" s="8" t="s">
        <v>22</v>
      </c>
      <c r="F60" s="8">
        <v>30100</v>
      </c>
      <c r="G60" s="8" t="s">
        <v>22</v>
      </c>
      <c r="H60" s="8">
        <v>47700</v>
      </c>
    </row>
    <row r="61" spans="1:8" ht="12.75">
      <c r="A61" s="98"/>
      <c r="B61" s="16" t="s">
        <v>13</v>
      </c>
      <c r="C61" s="11" t="s">
        <v>22</v>
      </c>
      <c r="D61" s="11" t="s">
        <v>22</v>
      </c>
      <c r="E61" s="11" t="s">
        <v>22</v>
      </c>
      <c r="F61" s="11" t="s">
        <v>22</v>
      </c>
      <c r="G61" s="11">
        <v>36000</v>
      </c>
      <c r="H61" s="11" t="s">
        <v>22</v>
      </c>
    </row>
    <row r="62" spans="1:8" s="4" customFormat="1" ht="12.75">
      <c r="A62" s="99"/>
      <c r="B62" s="13" t="s">
        <v>76</v>
      </c>
      <c r="C62" s="14">
        <f aca="true" t="shared" si="1" ref="C62:H62">SUM(C56:C61)</f>
        <v>82073.33333333333</v>
      </c>
      <c r="D62" s="14">
        <f t="shared" si="1"/>
        <v>105600</v>
      </c>
      <c r="E62" s="14">
        <f t="shared" si="1"/>
        <v>148400</v>
      </c>
      <c r="F62" s="14">
        <f t="shared" si="1"/>
        <v>311433.3333333333</v>
      </c>
      <c r="G62" s="14">
        <f t="shared" si="1"/>
        <v>173000</v>
      </c>
      <c r="H62" s="14">
        <f t="shared" si="1"/>
        <v>1108233.3333333335</v>
      </c>
    </row>
    <row r="63" spans="1:8" ht="12.75">
      <c r="A63" s="97" t="s">
        <v>2</v>
      </c>
      <c r="B63" s="18" t="s">
        <v>15</v>
      </c>
      <c r="C63" s="56">
        <f aca="true" t="shared" si="2" ref="C63:H63">$J$41</f>
        <v>4509997</v>
      </c>
      <c r="D63" s="56">
        <f t="shared" si="2"/>
        <v>4509997</v>
      </c>
      <c r="E63" s="56">
        <f t="shared" si="2"/>
        <v>4509997</v>
      </c>
      <c r="F63" s="56">
        <f t="shared" si="2"/>
        <v>4509997</v>
      </c>
      <c r="G63" s="56">
        <f t="shared" si="2"/>
        <v>4509997</v>
      </c>
      <c r="H63" s="56">
        <f t="shared" si="2"/>
        <v>4509997</v>
      </c>
    </row>
    <row r="64" spans="1:8" ht="12.75">
      <c r="A64" s="132"/>
      <c r="B64" s="19" t="s">
        <v>16</v>
      </c>
      <c r="C64" s="57">
        <f>J42</f>
        <v>1742533.0000000002</v>
      </c>
      <c r="D64" s="58">
        <f>J43</f>
        <v>40000</v>
      </c>
      <c r="E64" s="59">
        <f>J44</f>
        <v>168500.51392656745</v>
      </c>
      <c r="F64" s="60">
        <f>J45</f>
        <v>1486933.0000000002</v>
      </c>
      <c r="G64" s="61">
        <f>J46</f>
        <v>3940156</v>
      </c>
      <c r="H64" s="62">
        <f>J47</f>
        <v>1486933.0000000002</v>
      </c>
    </row>
    <row r="65" spans="1:8" ht="12.75">
      <c r="A65" s="133"/>
      <c r="B65" s="13" t="s">
        <v>77</v>
      </c>
      <c r="C65" s="14">
        <f aca="true" t="shared" si="3" ref="C65:H65">C63-C64</f>
        <v>2767464</v>
      </c>
      <c r="D65" s="14">
        <f t="shared" si="3"/>
        <v>4469997</v>
      </c>
      <c r="E65" s="14">
        <f t="shared" si="3"/>
        <v>4341496.4860734325</v>
      </c>
      <c r="F65" s="14">
        <f t="shared" si="3"/>
        <v>3023064</v>
      </c>
      <c r="G65" s="14">
        <f t="shared" si="3"/>
        <v>569841</v>
      </c>
      <c r="H65" s="14">
        <f t="shared" si="3"/>
        <v>3023064</v>
      </c>
    </row>
    <row r="66" spans="1:8" ht="12.75" customHeight="1">
      <c r="A66" s="78" t="s">
        <v>24</v>
      </c>
      <c r="B66" s="79"/>
      <c r="C66" s="79"/>
      <c r="D66" s="79"/>
      <c r="E66" s="79"/>
      <c r="F66" s="79"/>
      <c r="G66" s="79"/>
      <c r="H66" s="80"/>
    </row>
    <row r="67" spans="1:8" ht="12.75" customHeight="1">
      <c r="A67" s="81" t="s">
        <v>153</v>
      </c>
      <c r="B67" s="82"/>
      <c r="C67" s="82"/>
      <c r="D67" s="82"/>
      <c r="E67" s="82"/>
      <c r="F67" s="82"/>
      <c r="G67" s="82"/>
      <c r="H67" s="83"/>
    </row>
    <row r="68" spans="1:8" ht="12.75">
      <c r="A68" s="6"/>
      <c r="B68" s="3"/>
      <c r="C68" s="5"/>
      <c r="D68" s="5"/>
      <c r="E68" s="5"/>
      <c r="F68" s="5"/>
      <c r="G68" s="5"/>
      <c r="H68" s="5"/>
    </row>
    <row r="69" spans="1:8" ht="12.75">
      <c r="A69" s="6"/>
      <c r="B69" s="3"/>
      <c r="C69" s="5"/>
      <c r="D69" s="5"/>
      <c r="E69" s="5"/>
      <c r="F69" s="5"/>
      <c r="G69" s="5"/>
      <c r="H69" s="5"/>
    </row>
    <row r="70" spans="1:10" ht="12.75">
      <c r="A70" s="129" t="s">
        <v>66</v>
      </c>
      <c r="B70" s="130"/>
      <c r="C70" s="130"/>
      <c r="D70" s="130"/>
      <c r="E70" s="130"/>
      <c r="F70" s="130"/>
      <c r="G70" s="130"/>
      <c r="H70" s="130"/>
      <c r="I70" s="130"/>
      <c r="J70" s="130"/>
    </row>
    <row r="71" spans="1:10" ht="12.75">
      <c r="A71" s="122"/>
      <c r="B71" s="131"/>
      <c r="C71" s="131"/>
      <c r="D71" s="131"/>
      <c r="E71" s="131"/>
      <c r="F71" s="131"/>
      <c r="G71" s="131"/>
      <c r="H71" s="131"/>
      <c r="I71" s="131"/>
      <c r="J71" s="131"/>
    </row>
    <row r="72" spans="1:10" ht="12.75" customHeight="1">
      <c r="A72" s="97" t="s">
        <v>68</v>
      </c>
      <c r="B72" s="85" t="s">
        <v>73</v>
      </c>
      <c r="C72" s="137"/>
      <c r="D72" s="138"/>
      <c r="E72" s="134" t="s">
        <v>17</v>
      </c>
      <c r="F72" s="135"/>
      <c r="G72" s="135"/>
      <c r="H72" s="135"/>
      <c r="I72" s="135"/>
      <c r="J72" s="136"/>
    </row>
    <row r="73" spans="1:10" ht="12.75" customHeight="1">
      <c r="A73" s="146"/>
      <c r="B73" s="127"/>
      <c r="C73" s="139"/>
      <c r="D73" s="128"/>
      <c r="E73" s="9" t="s">
        <v>10</v>
      </c>
      <c r="F73" s="9" t="s">
        <v>8</v>
      </c>
      <c r="G73" s="9" t="s">
        <v>9</v>
      </c>
      <c r="H73" s="9" t="s">
        <v>7</v>
      </c>
      <c r="I73" s="9" t="s">
        <v>0</v>
      </c>
      <c r="J73" s="9" t="s">
        <v>6</v>
      </c>
    </row>
    <row r="74" spans="1:10" ht="12.75" customHeight="1">
      <c r="A74" s="63" t="s">
        <v>1</v>
      </c>
      <c r="B74" s="109" t="s">
        <v>69</v>
      </c>
      <c r="C74" s="110"/>
      <c r="D74" s="111"/>
      <c r="E74" s="8">
        <f aca="true" t="shared" si="4" ref="E74:J74">C62</f>
        <v>82073.33333333333</v>
      </c>
      <c r="F74" s="8">
        <f t="shared" si="4"/>
        <v>105600</v>
      </c>
      <c r="G74" s="8">
        <f t="shared" si="4"/>
        <v>148400</v>
      </c>
      <c r="H74" s="8">
        <f t="shared" si="4"/>
        <v>311433.3333333333</v>
      </c>
      <c r="I74" s="8">
        <f t="shared" si="4"/>
        <v>173000</v>
      </c>
      <c r="J74" s="8">
        <f t="shared" si="4"/>
        <v>1108233.3333333335</v>
      </c>
    </row>
    <row r="75" spans="1:10" ht="12.75">
      <c r="A75" s="63" t="s">
        <v>2</v>
      </c>
      <c r="B75" s="106" t="s">
        <v>70</v>
      </c>
      <c r="C75" s="107"/>
      <c r="D75" s="108"/>
      <c r="E75" s="11">
        <f aca="true" t="shared" si="5" ref="E75:J75">C65</f>
        <v>2767464</v>
      </c>
      <c r="F75" s="11">
        <f t="shared" si="5"/>
        <v>4469997</v>
      </c>
      <c r="G75" s="11">
        <f t="shared" si="5"/>
        <v>4341496.4860734325</v>
      </c>
      <c r="H75" s="11">
        <f t="shared" si="5"/>
        <v>3023064</v>
      </c>
      <c r="I75" s="11">
        <f t="shared" si="5"/>
        <v>569841</v>
      </c>
      <c r="J75" s="11">
        <f t="shared" si="5"/>
        <v>3023064</v>
      </c>
    </row>
    <row r="76" spans="1:10" ht="12.75">
      <c r="A76" s="63" t="s">
        <v>4</v>
      </c>
      <c r="B76" s="140" t="s">
        <v>154</v>
      </c>
      <c r="C76" s="141"/>
      <c r="D76" s="142"/>
      <c r="E76" s="75">
        <f aca="true" t="shared" si="6" ref="E76:J76">E75/E74</f>
        <v>33.71940540979612</v>
      </c>
      <c r="F76" s="75">
        <f t="shared" si="6"/>
        <v>42.329517045454544</v>
      </c>
      <c r="G76" s="75">
        <f t="shared" si="6"/>
        <v>29.25536715682906</v>
      </c>
      <c r="H76" s="75">
        <f t="shared" si="6"/>
        <v>9.706937814406508</v>
      </c>
      <c r="I76" s="75">
        <f t="shared" si="6"/>
        <v>3.293878612716763</v>
      </c>
      <c r="J76" s="75">
        <f t="shared" si="6"/>
        <v>2.72782266069119</v>
      </c>
    </row>
    <row r="77" spans="1:10" ht="12.75">
      <c r="A77" s="63" t="s">
        <v>59</v>
      </c>
      <c r="B77" s="106" t="s">
        <v>155</v>
      </c>
      <c r="C77" s="107"/>
      <c r="D77" s="108"/>
      <c r="E77" s="76">
        <f aca="true" t="shared" si="7" ref="E77:J77">(E75-E74)/E74*100</f>
        <v>3271.940540979612</v>
      </c>
      <c r="F77" s="76">
        <f t="shared" si="7"/>
        <v>4132.951704545454</v>
      </c>
      <c r="G77" s="76">
        <f t="shared" si="7"/>
        <v>2825.536715682906</v>
      </c>
      <c r="H77" s="76">
        <f t="shared" si="7"/>
        <v>870.6937814406508</v>
      </c>
      <c r="I77" s="76">
        <f t="shared" si="7"/>
        <v>229.3878612716763</v>
      </c>
      <c r="J77" s="76">
        <f t="shared" si="7"/>
        <v>172.78226606911898</v>
      </c>
    </row>
    <row r="78" spans="1:10" ht="12.75">
      <c r="A78" s="63" t="s">
        <v>3</v>
      </c>
      <c r="B78" s="143" t="s">
        <v>156</v>
      </c>
      <c r="C78" s="144"/>
      <c r="D78" s="145"/>
      <c r="E78" s="8">
        <f aca="true" t="shared" si="8" ref="E78:J78">NPV(5%,E75/5,E75/5,E75/5,E75/5,E75/5)-E74</f>
        <v>2314260.831628796</v>
      </c>
      <c r="F78" s="8">
        <f t="shared" si="8"/>
        <v>3764949.545857949</v>
      </c>
      <c r="G78" s="8">
        <f t="shared" si="8"/>
        <v>3610881.550416121</v>
      </c>
      <c r="H78" s="8">
        <f t="shared" si="8"/>
        <v>2306223.6790314442</v>
      </c>
      <c r="I78" s="8">
        <f t="shared" si="8"/>
        <v>320422.66309378727</v>
      </c>
      <c r="J78" s="8">
        <f t="shared" si="8"/>
        <v>1509423.6790314442</v>
      </c>
    </row>
    <row r="79" spans="1:10" ht="12.75">
      <c r="A79" s="63" t="s">
        <v>5</v>
      </c>
      <c r="B79" s="106" t="s">
        <v>71</v>
      </c>
      <c r="C79" s="107"/>
      <c r="D79" s="108"/>
      <c r="E79" s="11">
        <f aca="true" t="shared" si="9" ref="E79:J79">E74/(C63/C64-1)</f>
        <v>51677.45334838443</v>
      </c>
      <c r="F79" s="11">
        <f t="shared" si="9"/>
        <v>944.9670771591121</v>
      </c>
      <c r="G79" s="11">
        <f t="shared" si="9"/>
        <v>5759.64447902116</v>
      </c>
      <c r="H79" s="11">
        <f t="shared" si="9"/>
        <v>153182.49981916806</v>
      </c>
      <c r="I79" s="11">
        <f t="shared" si="9"/>
        <v>1196205.587172562</v>
      </c>
      <c r="J79" s="11">
        <f t="shared" si="9"/>
        <v>545098.8517058634</v>
      </c>
    </row>
    <row r="80" spans="1:10" ht="12.75">
      <c r="A80" s="63" t="s">
        <v>23</v>
      </c>
      <c r="B80" s="109" t="s">
        <v>72</v>
      </c>
      <c r="C80" s="110"/>
      <c r="D80" s="111"/>
      <c r="E80" s="8">
        <f>E74/$E$5</f>
        <v>20518.333333333332</v>
      </c>
      <c r="F80" s="8">
        <f>F74/$E$6</f>
        <v>26400</v>
      </c>
      <c r="G80" s="8">
        <f>G74/$E$7</f>
        <v>37100</v>
      </c>
      <c r="H80" s="8">
        <f>H74/$E$8</f>
        <v>77858.33333333333</v>
      </c>
      <c r="I80" s="8">
        <f>I74/$E$9</f>
        <v>43250</v>
      </c>
      <c r="J80" s="8">
        <f>J74/$E$10</f>
        <v>277058.3333333334</v>
      </c>
    </row>
    <row r="81" spans="1:10" ht="12.75" customHeight="1">
      <c r="A81" s="78" t="s">
        <v>24</v>
      </c>
      <c r="B81" s="79"/>
      <c r="C81" s="79"/>
      <c r="D81" s="79"/>
      <c r="E81" s="79"/>
      <c r="F81" s="79"/>
      <c r="G81" s="79"/>
      <c r="H81" s="80"/>
      <c r="I81" s="80"/>
      <c r="J81" s="80"/>
    </row>
    <row r="82" spans="1:10" ht="12.75" customHeight="1">
      <c r="A82" s="81" t="s">
        <v>153</v>
      </c>
      <c r="B82" s="82"/>
      <c r="C82" s="82"/>
      <c r="D82" s="82"/>
      <c r="E82" s="82"/>
      <c r="F82" s="82"/>
      <c r="G82" s="82"/>
      <c r="H82" s="83"/>
      <c r="I82" s="84"/>
      <c r="J82" s="84"/>
    </row>
    <row r="83" spans="1:8" ht="12.75">
      <c r="A83" s="6"/>
      <c r="B83" s="3"/>
      <c r="C83" s="5"/>
      <c r="D83" s="5"/>
      <c r="E83" s="5"/>
      <c r="F83" s="5"/>
      <c r="G83" s="5"/>
      <c r="H83" s="5"/>
    </row>
    <row r="84" spans="1:8" ht="12.75">
      <c r="A84" s="6"/>
      <c r="B84" s="3"/>
      <c r="C84" s="5"/>
      <c r="D84" s="5"/>
      <c r="E84" s="5"/>
      <c r="F84" s="5"/>
      <c r="G84" s="5"/>
      <c r="H84" s="5"/>
    </row>
    <row r="85" spans="1:10" ht="12.75" customHeight="1">
      <c r="A85" s="129" t="s">
        <v>67</v>
      </c>
      <c r="B85" s="130"/>
      <c r="C85" s="130"/>
      <c r="D85" s="130"/>
      <c r="E85" s="130"/>
      <c r="F85" s="130"/>
      <c r="G85" s="130"/>
      <c r="H85" s="130"/>
      <c r="I85" s="130"/>
      <c r="J85" s="130"/>
    </row>
    <row r="86" spans="1:10" ht="12.75">
      <c r="A86" s="122"/>
      <c r="B86" s="131"/>
      <c r="C86" s="131"/>
      <c r="D86" s="131"/>
      <c r="E86" s="131"/>
      <c r="F86" s="131"/>
      <c r="G86" s="131"/>
      <c r="H86" s="131"/>
      <c r="I86" s="131"/>
      <c r="J86" s="131"/>
    </row>
    <row r="87" spans="1:10" ht="12.75">
      <c r="A87" s="97" t="s">
        <v>68</v>
      </c>
      <c r="B87" s="85" t="s">
        <v>73</v>
      </c>
      <c r="C87" s="137"/>
      <c r="D87" s="138"/>
      <c r="E87" s="134" t="s">
        <v>17</v>
      </c>
      <c r="F87" s="135"/>
      <c r="G87" s="135"/>
      <c r="H87" s="135"/>
      <c r="I87" s="135"/>
      <c r="J87" s="136"/>
    </row>
    <row r="88" spans="1:10" ht="12.75" customHeight="1">
      <c r="A88" s="146"/>
      <c r="B88" s="127"/>
      <c r="C88" s="139"/>
      <c r="D88" s="128"/>
      <c r="E88" s="9" t="s">
        <v>10</v>
      </c>
      <c r="F88" s="9" t="s">
        <v>8</v>
      </c>
      <c r="G88" s="9" t="s">
        <v>9</v>
      </c>
      <c r="H88" s="9" t="s">
        <v>7</v>
      </c>
      <c r="I88" s="9" t="s">
        <v>0</v>
      </c>
      <c r="J88" s="9" t="s">
        <v>6</v>
      </c>
    </row>
    <row r="89" spans="1:10" ht="12.75" customHeight="1">
      <c r="A89" s="63" t="str">
        <f>A74</f>
        <v>Costs</v>
      </c>
      <c r="B89" s="109" t="str">
        <f>B74</f>
        <v>Sum (Costs)</v>
      </c>
      <c r="C89" s="110"/>
      <c r="D89" s="111"/>
      <c r="E89" s="77">
        <f aca="true" t="shared" si="10" ref="E89:J89">E74/LARGE($E74:$J74,1)</f>
        <v>0.07405780972719342</v>
      </c>
      <c r="F89" s="77">
        <f t="shared" si="10"/>
        <v>0.09528679279333473</v>
      </c>
      <c r="G89" s="77">
        <f t="shared" si="10"/>
        <v>0.13390681866033025</v>
      </c>
      <c r="H89" s="77">
        <f t="shared" si="10"/>
        <v>0.28101783619574694</v>
      </c>
      <c r="I89" s="77">
        <f t="shared" si="10"/>
        <v>0.156104310163323</v>
      </c>
      <c r="J89" s="77">
        <f t="shared" si="10"/>
        <v>1</v>
      </c>
    </row>
    <row r="90" spans="1:10" ht="12.75" customHeight="1">
      <c r="A90" s="63" t="str">
        <f aca="true" t="shared" si="11" ref="A90:B95">A75</f>
        <v>Benefits</v>
      </c>
      <c r="B90" s="106" t="str">
        <f t="shared" si="11"/>
        <v>Sum (Benefits)</v>
      </c>
      <c r="C90" s="107"/>
      <c r="D90" s="108"/>
      <c r="E90" s="21">
        <f aca="true" t="shared" si="12" ref="E90:J93">E75/LARGE($E75:$J75,1)</f>
        <v>0.6191198786039454</v>
      </c>
      <c r="F90" s="21">
        <f t="shared" si="12"/>
        <v>1</v>
      </c>
      <c r="G90" s="21">
        <f t="shared" si="12"/>
        <v>0.9712526621546799</v>
      </c>
      <c r="H90" s="21">
        <f t="shared" si="12"/>
        <v>0.6763011250343121</v>
      </c>
      <c r="I90" s="21">
        <f t="shared" si="12"/>
        <v>0.12748129361160646</v>
      </c>
      <c r="J90" s="21">
        <f t="shared" si="12"/>
        <v>0.6763011250343121</v>
      </c>
    </row>
    <row r="91" spans="1:10" ht="12.75" customHeight="1">
      <c r="A91" s="63" t="str">
        <f t="shared" si="11"/>
        <v>B/CR</v>
      </c>
      <c r="B91" s="140" t="str">
        <f t="shared" si="11"/>
        <v>Benefits / Costs</v>
      </c>
      <c r="C91" s="141"/>
      <c r="D91" s="142"/>
      <c r="E91" s="77">
        <f t="shared" si="12"/>
        <v>0.7965931993409548</v>
      </c>
      <c r="F91" s="77">
        <f t="shared" si="12"/>
        <v>1</v>
      </c>
      <c r="G91" s="77">
        <f t="shared" si="12"/>
        <v>0.6911339698351361</v>
      </c>
      <c r="H91" s="77">
        <f t="shared" si="12"/>
        <v>0.2293184163661245</v>
      </c>
      <c r="I91" s="77">
        <f t="shared" si="12"/>
        <v>0.07781517112939677</v>
      </c>
      <c r="J91" s="77">
        <f t="shared" si="12"/>
        <v>0.06444256516704366</v>
      </c>
    </row>
    <row r="92" spans="1:10" ht="12.75" customHeight="1">
      <c r="A92" s="63" t="str">
        <f t="shared" si="11"/>
        <v>ROI%</v>
      </c>
      <c r="B92" s="106" t="str">
        <f t="shared" si="11"/>
        <v>(Benefits - Costs) / Costs x 100%</v>
      </c>
      <c r="C92" s="107"/>
      <c r="D92" s="108"/>
      <c r="E92" s="21">
        <f t="shared" si="12"/>
        <v>0.7916716126590845</v>
      </c>
      <c r="F92" s="21">
        <f t="shared" si="12"/>
        <v>1</v>
      </c>
      <c r="G92" s="21">
        <f t="shared" si="12"/>
        <v>0.6836607145869519</v>
      </c>
      <c r="H92" s="21">
        <f t="shared" si="12"/>
        <v>0.21067117248988287</v>
      </c>
      <c r="I92" s="21">
        <f t="shared" si="12"/>
        <v>0.05550218770265175</v>
      </c>
      <c r="J92" s="21">
        <f t="shared" si="12"/>
        <v>0.04180602107667787</v>
      </c>
    </row>
    <row r="93" spans="1:10" ht="12.75" customHeight="1">
      <c r="A93" s="63" t="str">
        <f t="shared" si="11"/>
        <v>NPV</v>
      </c>
      <c r="B93" s="140" t="str">
        <f t="shared" si="11"/>
        <v>Sum (Benefits / (1 + Discount Rate) ^ Years) - Costs</v>
      </c>
      <c r="C93" s="141"/>
      <c r="D93" s="142"/>
      <c r="E93" s="77">
        <f t="shared" si="12"/>
        <v>0.6146857490228138</v>
      </c>
      <c r="F93" s="77">
        <f t="shared" si="12"/>
        <v>1</v>
      </c>
      <c r="G93" s="77">
        <f t="shared" si="12"/>
        <v>0.95907833728839</v>
      </c>
      <c r="H93" s="77">
        <f t="shared" si="12"/>
        <v>0.6125510185305568</v>
      </c>
      <c r="I93" s="77">
        <f t="shared" si="12"/>
        <v>0.08510676150927542</v>
      </c>
      <c r="J93" s="77">
        <f t="shared" si="12"/>
        <v>0.4009147162920293</v>
      </c>
    </row>
    <row r="94" spans="1:10" ht="12.75" customHeight="1">
      <c r="A94" s="63" t="str">
        <f t="shared" si="11"/>
        <v>BEP</v>
      </c>
      <c r="B94" s="106" t="str">
        <f t="shared" si="11"/>
        <v>Costs / (Old_Costs / New Costs - 1)</v>
      </c>
      <c r="C94" s="107"/>
      <c r="D94" s="108"/>
      <c r="E94" s="21">
        <f aca="true" t="shared" si="13" ref="E94:J95">(1-E79/LARGE($E79:$J79,1))+SMALL($E79:$J79,1)/LARGE($E79:$J79,1)</f>
        <v>0.9575888235139075</v>
      </c>
      <c r="F94" s="21">
        <f t="shared" si="13"/>
        <v>1</v>
      </c>
      <c r="G94" s="21">
        <f t="shared" si="13"/>
        <v>0.9959750418711533</v>
      </c>
      <c r="H94" s="21">
        <f t="shared" si="13"/>
        <v>0.872732969671335</v>
      </c>
      <c r="I94" s="21">
        <f t="shared" si="13"/>
        <v>0.0007899704593360951</v>
      </c>
      <c r="J94" s="21">
        <f t="shared" si="13"/>
        <v>0.5451000309111532</v>
      </c>
    </row>
    <row r="95" spans="1:10" ht="12.75" customHeight="1">
      <c r="A95" s="63" t="str">
        <f t="shared" si="11"/>
        <v>Cost/Person</v>
      </c>
      <c r="B95" s="109" t="str">
        <f t="shared" si="11"/>
        <v>Costs / Team_Size</v>
      </c>
      <c r="C95" s="110"/>
      <c r="D95" s="111"/>
      <c r="E95" s="20">
        <f t="shared" si="13"/>
        <v>1</v>
      </c>
      <c r="F95" s="20">
        <f t="shared" si="13"/>
        <v>0.9787710169338587</v>
      </c>
      <c r="G95" s="20">
        <f t="shared" si="13"/>
        <v>0.9401509910668632</v>
      </c>
      <c r="H95" s="20">
        <f t="shared" si="13"/>
        <v>0.7930399735314465</v>
      </c>
      <c r="I95" s="20">
        <f t="shared" si="13"/>
        <v>0.9179534995638704</v>
      </c>
      <c r="J95" s="20">
        <f t="shared" si="13"/>
        <v>0.07405780972719342</v>
      </c>
    </row>
    <row r="96" spans="1:10" ht="12.75" customHeight="1">
      <c r="A96" s="78" t="s">
        <v>24</v>
      </c>
      <c r="B96" s="79"/>
      <c r="C96" s="79"/>
      <c r="D96" s="79"/>
      <c r="E96" s="79"/>
      <c r="F96" s="79"/>
      <c r="G96" s="79"/>
      <c r="H96" s="80"/>
      <c r="I96" s="80"/>
      <c r="J96" s="80"/>
    </row>
    <row r="97" spans="1:10" ht="12.75" customHeight="1">
      <c r="A97" s="81" t="s">
        <v>153</v>
      </c>
      <c r="B97" s="82"/>
      <c r="C97" s="82"/>
      <c r="D97" s="82"/>
      <c r="E97" s="82"/>
      <c r="F97" s="82"/>
      <c r="G97" s="82"/>
      <c r="H97" s="83"/>
      <c r="I97" s="84"/>
      <c r="J97" s="84"/>
    </row>
    <row r="100" spans="1:8" ht="12.75">
      <c r="A100" s="100" t="s">
        <v>74</v>
      </c>
      <c r="B100" s="101"/>
      <c r="C100" s="101"/>
      <c r="D100" s="101"/>
      <c r="E100" s="101"/>
      <c r="F100" s="101"/>
      <c r="G100" s="101"/>
      <c r="H100" s="102"/>
    </row>
    <row r="101" spans="1:8" ht="12.75">
      <c r="A101" s="103"/>
      <c r="B101" s="104"/>
      <c r="C101" s="104"/>
      <c r="D101" s="104"/>
      <c r="E101" s="104"/>
      <c r="F101" s="104"/>
      <c r="G101" s="104"/>
      <c r="H101" s="105"/>
    </row>
    <row r="117" spans="1:8" ht="12.75" customHeight="1">
      <c r="A117" s="78" t="s">
        <v>24</v>
      </c>
      <c r="B117" s="79"/>
      <c r="C117" s="79"/>
      <c r="D117" s="79"/>
      <c r="E117" s="79"/>
      <c r="F117" s="79"/>
      <c r="G117" s="79"/>
      <c r="H117" s="80"/>
    </row>
    <row r="118" spans="1:8" ht="12.75" customHeight="1">
      <c r="A118" s="81" t="s">
        <v>153</v>
      </c>
      <c r="B118" s="82"/>
      <c r="C118" s="82"/>
      <c r="D118" s="82"/>
      <c r="E118" s="82"/>
      <c r="F118" s="82"/>
      <c r="G118" s="82"/>
      <c r="H118" s="83"/>
    </row>
    <row r="121" spans="1:8" ht="12.75">
      <c r="A121" s="100" t="s">
        <v>63</v>
      </c>
      <c r="B121" s="101"/>
      <c r="C121" s="101"/>
      <c r="D121" s="101"/>
      <c r="E121" s="101"/>
      <c r="F121" s="101"/>
      <c r="G121" s="101"/>
      <c r="H121" s="102"/>
    </row>
    <row r="122" spans="1:8" ht="12.75">
      <c r="A122" s="103"/>
      <c r="B122" s="104"/>
      <c r="C122" s="104"/>
      <c r="D122" s="104"/>
      <c r="E122" s="104"/>
      <c r="F122" s="104"/>
      <c r="G122" s="104"/>
      <c r="H122" s="105"/>
    </row>
    <row r="138" spans="1:8" ht="12.75" customHeight="1">
      <c r="A138" s="78" t="s">
        <v>24</v>
      </c>
      <c r="B138" s="79"/>
      <c r="C138" s="79"/>
      <c r="D138" s="79"/>
      <c r="E138" s="79"/>
      <c r="F138" s="79"/>
      <c r="G138" s="79"/>
      <c r="H138" s="80"/>
    </row>
    <row r="139" spans="1:8" ht="12.75" customHeight="1">
      <c r="A139" s="81" t="s">
        <v>153</v>
      </c>
      <c r="B139" s="82"/>
      <c r="C139" s="82"/>
      <c r="D139" s="82"/>
      <c r="E139" s="82"/>
      <c r="F139" s="82"/>
      <c r="G139" s="82"/>
      <c r="H139" s="83"/>
    </row>
    <row r="142" spans="1:8" ht="12.75">
      <c r="A142" s="100" t="s">
        <v>64</v>
      </c>
      <c r="B142" s="101"/>
      <c r="C142" s="101"/>
      <c r="D142" s="101"/>
      <c r="E142" s="101"/>
      <c r="F142" s="101"/>
      <c r="G142" s="101"/>
      <c r="H142" s="102"/>
    </row>
    <row r="143" spans="1:8" ht="12.75">
      <c r="A143" s="103"/>
      <c r="B143" s="104"/>
      <c r="C143" s="104"/>
      <c r="D143" s="104"/>
      <c r="E143" s="104"/>
      <c r="F143" s="104"/>
      <c r="G143" s="104"/>
      <c r="H143" s="105"/>
    </row>
    <row r="159" spans="1:8" ht="12.75" customHeight="1">
      <c r="A159" s="78" t="s">
        <v>24</v>
      </c>
      <c r="B159" s="79"/>
      <c r="C159" s="79"/>
      <c r="D159" s="79"/>
      <c r="E159" s="79"/>
      <c r="F159" s="79"/>
      <c r="G159" s="79"/>
      <c r="H159" s="80"/>
    </row>
    <row r="160" spans="1:8" ht="12.75" customHeight="1">
      <c r="A160" s="81" t="s">
        <v>153</v>
      </c>
      <c r="B160" s="82"/>
      <c r="C160" s="82"/>
      <c r="D160" s="82"/>
      <c r="E160" s="82"/>
      <c r="F160" s="82"/>
      <c r="G160" s="82"/>
      <c r="H160" s="83"/>
    </row>
    <row r="161" ht="12.75" customHeight="1"/>
    <row r="163" spans="1:8" ht="12.75">
      <c r="A163" s="100" t="s">
        <v>65</v>
      </c>
      <c r="B163" s="101"/>
      <c r="C163" s="101"/>
      <c r="D163" s="101"/>
      <c r="E163" s="101"/>
      <c r="F163" s="101"/>
      <c r="G163" s="101"/>
      <c r="H163" s="102"/>
    </row>
    <row r="164" spans="1:8" ht="12.75">
      <c r="A164" s="103"/>
      <c r="B164" s="104"/>
      <c r="C164" s="104"/>
      <c r="D164" s="104"/>
      <c r="E164" s="104"/>
      <c r="F164" s="104"/>
      <c r="G164" s="104"/>
      <c r="H164" s="105"/>
    </row>
    <row r="180" spans="1:8" ht="12.75" customHeight="1">
      <c r="A180" s="78" t="s">
        <v>24</v>
      </c>
      <c r="B180" s="79"/>
      <c r="C180" s="79"/>
      <c r="D180" s="79"/>
      <c r="E180" s="79"/>
      <c r="F180" s="79"/>
      <c r="G180" s="79"/>
      <c r="H180" s="80"/>
    </row>
    <row r="181" spans="1:8" ht="12.75" customHeight="1">
      <c r="A181" s="81" t="s">
        <v>153</v>
      </c>
      <c r="B181" s="82"/>
      <c r="C181" s="82"/>
      <c r="D181" s="82"/>
      <c r="E181" s="82"/>
      <c r="F181" s="82"/>
      <c r="G181" s="82"/>
      <c r="H181" s="83"/>
    </row>
  </sheetData>
  <mergeCells count="101">
    <mergeCell ref="A72:A73"/>
    <mergeCell ref="B72:D73"/>
    <mergeCell ref="A97:J97"/>
    <mergeCell ref="A85:J86"/>
    <mergeCell ref="B91:D91"/>
    <mergeCell ref="B92:D92"/>
    <mergeCell ref="B93:D93"/>
    <mergeCell ref="B89:D89"/>
    <mergeCell ref="B90:D90"/>
    <mergeCell ref="A87:A88"/>
    <mergeCell ref="F3:F4"/>
    <mergeCell ref="C3:C4"/>
    <mergeCell ref="D3:D4"/>
    <mergeCell ref="E3:E4"/>
    <mergeCell ref="A27:H27"/>
    <mergeCell ref="A31:J32"/>
    <mergeCell ref="A25:B25"/>
    <mergeCell ref="A28:H28"/>
    <mergeCell ref="B94:D94"/>
    <mergeCell ref="E87:J87"/>
    <mergeCell ref="B87:D88"/>
    <mergeCell ref="E72:J72"/>
    <mergeCell ref="B74:D74"/>
    <mergeCell ref="B75:D75"/>
    <mergeCell ref="B76:D76"/>
    <mergeCell ref="B77:D77"/>
    <mergeCell ref="B78:D78"/>
    <mergeCell ref="A100:H101"/>
    <mergeCell ref="A54:B55"/>
    <mergeCell ref="A52:H53"/>
    <mergeCell ref="A70:J71"/>
    <mergeCell ref="A81:J81"/>
    <mergeCell ref="A82:J82"/>
    <mergeCell ref="A56:A62"/>
    <mergeCell ref="A96:J96"/>
    <mergeCell ref="A63:A65"/>
    <mergeCell ref="C54:H54"/>
    <mergeCell ref="A181:H181"/>
    <mergeCell ref="A139:H139"/>
    <mergeCell ref="A159:H159"/>
    <mergeCell ref="A160:H160"/>
    <mergeCell ref="A180:H180"/>
    <mergeCell ref="A163:H164"/>
    <mergeCell ref="A1:J2"/>
    <mergeCell ref="A16:H17"/>
    <mergeCell ref="A18:B19"/>
    <mergeCell ref="A10:B10"/>
    <mergeCell ref="A11:B11"/>
    <mergeCell ref="I3:I4"/>
    <mergeCell ref="G3:G4"/>
    <mergeCell ref="H3:H4"/>
    <mergeCell ref="J3:J4"/>
    <mergeCell ref="A5:B5"/>
    <mergeCell ref="A3:B4"/>
    <mergeCell ref="H18:H19"/>
    <mergeCell ref="A7:B7"/>
    <mergeCell ref="A8:B8"/>
    <mergeCell ref="A9:B9"/>
    <mergeCell ref="C18:C19"/>
    <mergeCell ref="A6:B6"/>
    <mergeCell ref="A13:I13"/>
    <mergeCell ref="G18:G19"/>
    <mergeCell ref="F18:F19"/>
    <mergeCell ref="C47:G47"/>
    <mergeCell ref="A24:B24"/>
    <mergeCell ref="A22:B22"/>
    <mergeCell ref="A12:I12"/>
    <mergeCell ref="A23:B23"/>
    <mergeCell ref="A21:B21"/>
    <mergeCell ref="A20:B20"/>
    <mergeCell ref="E18:E19"/>
    <mergeCell ref="D18:D19"/>
    <mergeCell ref="A26:B26"/>
    <mergeCell ref="C45:G45"/>
    <mergeCell ref="C46:G46"/>
    <mergeCell ref="A34:A40"/>
    <mergeCell ref="C38:G38"/>
    <mergeCell ref="C37:G37"/>
    <mergeCell ref="C40:G40"/>
    <mergeCell ref="C41:G41"/>
    <mergeCell ref="C42:G42"/>
    <mergeCell ref="A121:H122"/>
    <mergeCell ref="A142:H143"/>
    <mergeCell ref="A67:H67"/>
    <mergeCell ref="A66:H66"/>
    <mergeCell ref="A118:H118"/>
    <mergeCell ref="A138:H138"/>
    <mergeCell ref="A117:H117"/>
    <mergeCell ref="B79:D79"/>
    <mergeCell ref="B80:D80"/>
    <mergeCell ref="B95:D95"/>
    <mergeCell ref="A48:J48"/>
    <mergeCell ref="A49:J49"/>
    <mergeCell ref="C33:G33"/>
    <mergeCell ref="C34:G34"/>
    <mergeCell ref="C35:G35"/>
    <mergeCell ref="C44:G44"/>
    <mergeCell ref="C36:G36"/>
    <mergeCell ref="C39:G39"/>
    <mergeCell ref="C43:G43"/>
    <mergeCell ref="A41:A47"/>
  </mergeCells>
  <printOptions horizontalCentered="1"/>
  <pageMargins left="1" right="1" top="1" bottom="1" header="0.5" footer="0.5"/>
  <pageSetup horizontalDpi="600" verticalDpi="600" orientation="landscape" scale="74" r:id="rId2"/>
  <rowBreaks count="9" manualBreakCount="9">
    <brk id="14" max="9" man="1"/>
    <brk id="29" max="9" man="1"/>
    <brk id="50" max="9" man="1"/>
    <brk id="68" max="9" man="1"/>
    <brk id="83" max="9" man="1"/>
    <brk id="98" max="9" man="1"/>
    <brk id="119" max="9" man="1"/>
    <brk id="140" max="9" man="1"/>
    <brk id="161" max="9" man="1"/>
  </rowBreaks>
  <ignoredErrors>
    <ignoredError sqref="H46" formula="1"/>
  </ignoredErrors>
  <drawing r:id="rId1"/>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A1" sqref="A1"/>
    </sheetView>
  </sheetViews>
  <sheetFormatPr defaultColWidth="9.140625" defaultRowHeight="12.75"/>
  <cols>
    <col min="1" max="1" width="5.00390625" style="68" customWidth="1"/>
    <col min="2" max="2" width="80.7109375" style="64" customWidth="1"/>
    <col min="3" max="16384" width="9.140625" style="64" customWidth="1"/>
  </cols>
  <sheetData>
    <row r="1" spans="1:2" ht="24.75">
      <c r="A1" s="72">
        <v>0</v>
      </c>
      <c r="B1" s="65" t="s">
        <v>78</v>
      </c>
    </row>
    <row r="2" spans="1:2" ht="158.25" customHeight="1">
      <c r="A2" s="70"/>
      <c r="B2" s="66" t="s">
        <v>151</v>
      </c>
    </row>
    <row r="3" spans="1:2" ht="22.5" customHeight="1">
      <c r="A3" s="70"/>
      <c r="B3" s="74" t="s">
        <v>24</v>
      </c>
    </row>
    <row r="4" spans="1:2" s="73" customFormat="1" ht="22.5" customHeight="1">
      <c r="A4" s="70"/>
      <c r="B4" s="74" t="s">
        <v>25</v>
      </c>
    </row>
    <row r="5" spans="1:2" ht="22.5">
      <c r="A5" s="72">
        <v>1</v>
      </c>
      <c r="B5" s="69" t="s">
        <v>79</v>
      </c>
    </row>
    <row r="6" spans="1:2" ht="25.5">
      <c r="A6" s="71" t="s">
        <v>80</v>
      </c>
      <c r="B6" s="67" t="s">
        <v>81</v>
      </c>
    </row>
    <row r="7" spans="1:2" ht="25.5">
      <c r="A7" s="71" t="s">
        <v>82</v>
      </c>
      <c r="B7" s="67" t="s">
        <v>83</v>
      </c>
    </row>
    <row r="8" spans="1:2" ht="25.5">
      <c r="A8" s="71" t="s">
        <v>84</v>
      </c>
      <c r="B8" s="67" t="s">
        <v>150</v>
      </c>
    </row>
    <row r="9" spans="1:2" ht="51">
      <c r="A9" s="71" t="s">
        <v>85</v>
      </c>
      <c r="B9" s="66" t="s">
        <v>86</v>
      </c>
    </row>
    <row r="10" spans="1:2" ht="25.5">
      <c r="A10" s="71" t="s">
        <v>87</v>
      </c>
      <c r="B10" s="67" t="s">
        <v>88</v>
      </c>
    </row>
    <row r="11" spans="1:2" ht="25.5">
      <c r="A11" s="71" t="s">
        <v>89</v>
      </c>
      <c r="B11" s="67" t="s">
        <v>90</v>
      </c>
    </row>
    <row r="12" spans="1:2" ht="25.5">
      <c r="A12" s="71" t="s">
        <v>91</v>
      </c>
      <c r="B12" s="67" t="s">
        <v>152</v>
      </c>
    </row>
    <row r="13" spans="1:2" ht="25.5">
      <c r="A13" s="71" t="s">
        <v>92</v>
      </c>
      <c r="B13" s="67" t="s">
        <v>93</v>
      </c>
    </row>
    <row r="14" spans="1:2" ht="38.25">
      <c r="A14" s="71" t="s">
        <v>94</v>
      </c>
      <c r="B14" s="67" t="s">
        <v>95</v>
      </c>
    </row>
    <row r="15" spans="1:2" ht="22.5">
      <c r="A15" s="72">
        <v>2</v>
      </c>
      <c r="B15" s="69" t="s">
        <v>96</v>
      </c>
    </row>
    <row r="16" spans="1:2" ht="25.5">
      <c r="A16" s="71" t="s">
        <v>80</v>
      </c>
      <c r="B16" s="67" t="s">
        <v>97</v>
      </c>
    </row>
    <row r="17" spans="1:2" ht="38.25">
      <c r="A17" s="71" t="s">
        <v>82</v>
      </c>
      <c r="B17" s="67" t="s">
        <v>98</v>
      </c>
    </row>
    <row r="18" spans="1:2" ht="38.25">
      <c r="A18" s="71" t="s">
        <v>84</v>
      </c>
      <c r="B18" s="67" t="s">
        <v>99</v>
      </c>
    </row>
    <row r="19" spans="1:2" ht="25.5">
      <c r="A19" s="71" t="s">
        <v>85</v>
      </c>
      <c r="B19" s="67" t="s">
        <v>100</v>
      </c>
    </row>
    <row r="20" spans="1:2" ht="28.5" customHeight="1">
      <c r="A20" s="71" t="s">
        <v>87</v>
      </c>
      <c r="B20" s="67" t="s">
        <v>101</v>
      </c>
    </row>
    <row r="21" spans="1:2" ht="25.5">
      <c r="A21" s="71" t="s">
        <v>89</v>
      </c>
      <c r="B21" s="67" t="s">
        <v>102</v>
      </c>
    </row>
    <row r="22" spans="1:2" ht="22.5">
      <c r="A22" s="72">
        <v>3</v>
      </c>
      <c r="B22" s="69" t="s">
        <v>103</v>
      </c>
    </row>
    <row r="23" spans="1:2" ht="15">
      <c r="A23" s="71" t="s">
        <v>80</v>
      </c>
      <c r="B23" s="67" t="s">
        <v>104</v>
      </c>
    </row>
    <row r="24" spans="1:2" ht="25.5">
      <c r="A24" s="71" t="s">
        <v>82</v>
      </c>
      <c r="B24" s="67" t="s">
        <v>105</v>
      </c>
    </row>
    <row r="25" spans="1:2" ht="25.5">
      <c r="A25" s="71" t="s">
        <v>84</v>
      </c>
      <c r="B25" s="67" t="s">
        <v>106</v>
      </c>
    </row>
    <row r="26" spans="1:2" ht="25.5">
      <c r="A26" s="71" t="s">
        <v>85</v>
      </c>
      <c r="B26" s="67" t="s">
        <v>107</v>
      </c>
    </row>
    <row r="27" spans="1:2" ht="25.5">
      <c r="A27" s="71" t="s">
        <v>87</v>
      </c>
      <c r="B27" s="67" t="s">
        <v>108</v>
      </c>
    </row>
    <row r="28" spans="1:2" ht="25.5">
      <c r="A28" s="71" t="s">
        <v>89</v>
      </c>
      <c r="B28" s="67" t="s">
        <v>109</v>
      </c>
    </row>
    <row r="29" spans="1:2" ht="22.5">
      <c r="A29" s="72">
        <v>4</v>
      </c>
      <c r="B29" s="69" t="s">
        <v>110</v>
      </c>
    </row>
    <row r="30" spans="1:2" ht="25.5">
      <c r="A30" s="71" t="s">
        <v>80</v>
      </c>
      <c r="B30" s="67" t="s">
        <v>111</v>
      </c>
    </row>
    <row r="31" spans="1:2" ht="25.5">
      <c r="A31" s="71" t="s">
        <v>82</v>
      </c>
      <c r="B31" s="67" t="s">
        <v>112</v>
      </c>
    </row>
    <row r="32" spans="1:2" ht="25.5">
      <c r="A32" s="71" t="s">
        <v>84</v>
      </c>
      <c r="B32" s="67" t="s">
        <v>113</v>
      </c>
    </row>
    <row r="33" spans="1:2" ht="38.25">
      <c r="A33" s="71" t="s">
        <v>85</v>
      </c>
      <c r="B33" s="67" t="s">
        <v>114</v>
      </c>
    </row>
    <row r="34" spans="1:2" ht="30" customHeight="1">
      <c r="A34" s="71" t="s">
        <v>87</v>
      </c>
      <c r="B34" s="67" t="s">
        <v>115</v>
      </c>
    </row>
    <row r="35" spans="1:2" ht="25.5">
      <c r="A35" s="71" t="s">
        <v>89</v>
      </c>
      <c r="B35" s="67" t="s">
        <v>116</v>
      </c>
    </row>
    <row r="36" spans="1:2" ht="22.5">
      <c r="A36" s="72">
        <v>5</v>
      </c>
      <c r="B36" s="69" t="s">
        <v>117</v>
      </c>
    </row>
    <row r="37" spans="1:2" ht="25.5">
      <c r="A37" s="71" t="s">
        <v>80</v>
      </c>
      <c r="B37" s="67" t="s">
        <v>118</v>
      </c>
    </row>
    <row r="38" spans="1:2" ht="25.5">
      <c r="A38" s="71" t="s">
        <v>82</v>
      </c>
      <c r="B38" s="67" t="s">
        <v>119</v>
      </c>
    </row>
    <row r="39" spans="1:2" ht="15">
      <c r="A39" s="71" t="s">
        <v>84</v>
      </c>
      <c r="B39" s="67" t="s">
        <v>120</v>
      </c>
    </row>
    <row r="40" spans="1:2" ht="25.5">
      <c r="A40" s="71" t="s">
        <v>85</v>
      </c>
      <c r="B40" s="67" t="s">
        <v>121</v>
      </c>
    </row>
    <row r="41" spans="1:2" ht="25.5">
      <c r="A41" s="71" t="s">
        <v>87</v>
      </c>
      <c r="B41" s="67" t="s">
        <v>122</v>
      </c>
    </row>
    <row r="42" spans="1:2" ht="25.5">
      <c r="A42" s="71" t="s">
        <v>89</v>
      </c>
      <c r="B42" s="67" t="s">
        <v>157</v>
      </c>
    </row>
    <row r="43" spans="1:2" ht="25.5">
      <c r="A43" s="71" t="s">
        <v>91</v>
      </c>
      <c r="B43" s="67" t="s">
        <v>158</v>
      </c>
    </row>
    <row r="44" spans="1:2" ht="25.5">
      <c r="A44" s="71" t="s">
        <v>92</v>
      </c>
      <c r="B44" s="67" t="s">
        <v>123</v>
      </c>
    </row>
    <row r="45" spans="1:2" ht="38.25">
      <c r="A45" s="71" t="s">
        <v>94</v>
      </c>
      <c r="B45" s="67" t="s">
        <v>124</v>
      </c>
    </row>
    <row r="46" spans="1:2" ht="38.25">
      <c r="A46" s="71" t="s">
        <v>125</v>
      </c>
      <c r="B46" s="67" t="s">
        <v>126</v>
      </c>
    </row>
    <row r="47" spans="1:2" ht="22.5">
      <c r="A47" s="72">
        <v>6</v>
      </c>
      <c r="B47" s="69" t="s">
        <v>127</v>
      </c>
    </row>
    <row r="48" spans="1:2" ht="25.5">
      <c r="A48" s="71" t="s">
        <v>80</v>
      </c>
      <c r="B48" s="67" t="s">
        <v>118</v>
      </c>
    </row>
    <row r="49" spans="1:2" ht="25.5">
      <c r="A49" s="71" t="s">
        <v>82</v>
      </c>
      <c r="B49" s="67" t="s">
        <v>119</v>
      </c>
    </row>
    <row r="50" spans="1:2" ht="15">
      <c r="A50" s="71" t="s">
        <v>84</v>
      </c>
      <c r="B50" s="67" t="s">
        <v>120</v>
      </c>
    </row>
    <row r="51" spans="1:2" ht="25.5">
      <c r="A51" s="71" t="s">
        <v>85</v>
      </c>
      <c r="B51" s="67" t="s">
        <v>128</v>
      </c>
    </row>
    <row r="52" spans="1:2" ht="25.5">
      <c r="A52" s="71" t="s">
        <v>87</v>
      </c>
      <c r="B52" s="67" t="s">
        <v>129</v>
      </c>
    </row>
    <row r="53" spans="1:2" ht="25.5">
      <c r="A53" s="71" t="s">
        <v>89</v>
      </c>
      <c r="B53" s="67" t="s">
        <v>131</v>
      </c>
    </row>
    <row r="54" spans="1:2" ht="25.5">
      <c r="A54" s="71" t="s">
        <v>91</v>
      </c>
      <c r="B54" s="67" t="s">
        <v>132</v>
      </c>
    </row>
    <row r="55" spans="1:2" ht="25.5">
      <c r="A55" s="71" t="s">
        <v>92</v>
      </c>
      <c r="B55" s="67" t="s">
        <v>130</v>
      </c>
    </row>
    <row r="56" spans="1:2" ht="25.5">
      <c r="A56" s="71" t="s">
        <v>94</v>
      </c>
      <c r="B56" s="67" t="s">
        <v>133</v>
      </c>
    </row>
    <row r="57" spans="1:2" ht="25.5">
      <c r="A57" s="71" t="s">
        <v>125</v>
      </c>
      <c r="B57" s="67" t="s">
        <v>134</v>
      </c>
    </row>
    <row r="58" spans="1:2" ht="22.5">
      <c r="A58" s="72">
        <v>7</v>
      </c>
      <c r="B58" s="69" t="s">
        <v>135</v>
      </c>
    </row>
    <row r="59" spans="1:2" ht="25.5">
      <c r="A59" s="71" t="s">
        <v>80</v>
      </c>
      <c r="B59" s="67" t="s">
        <v>136</v>
      </c>
    </row>
    <row r="60" spans="1:2" ht="25.5">
      <c r="A60" s="71" t="s">
        <v>82</v>
      </c>
      <c r="B60" s="67" t="s">
        <v>137</v>
      </c>
    </row>
    <row r="61" spans="1:2" ht="25.5">
      <c r="A61" s="71" t="s">
        <v>84</v>
      </c>
      <c r="B61" s="67" t="s">
        <v>138</v>
      </c>
    </row>
    <row r="62" spans="1:2" ht="25.5">
      <c r="A62" s="71" t="s">
        <v>85</v>
      </c>
      <c r="B62" s="67" t="s">
        <v>140</v>
      </c>
    </row>
    <row r="63" spans="1:2" ht="25.5">
      <c r="A63" s="71" t="s">
        <v>87</v>
      </c>
      <c r="B63" s="67" t="s">
        <v>141</v>
      </c>
    </row>
    <row r="64" spans="1:2" ht="25.5">
      <c r="A64" s="71" t="s">
        <v>89</v>
      </c>
      <c r="B64" s="67" t="s">
        <v>139</v>
      </c>
    </row>
    <row r="65" spans="1:2" ht="25.5">
      <c r="A65" s="71" t="s">
        <v>91</v>
      </c>
      <c r="B65" s="67" t="s">
        <v>142</v>
      </c>
    </row>
    <row r="66" spans="1:2" ht="25.5">
      <c r="A66" s="71" t="s">
        <v>92</v>
      </c>
      <c r="B66" s="67" t="s">
        <v>143</v>
      </c>
    </row>
    <row r="67" spans="1:2" ht="22.5">
      <c r="A67" s="72">
        <v>8</v>
      </c>
      <c r="B67" s="69" t="s">
        <v>144</v>
      </c>
    </row>
    <row r="68" spans="1:2" ht="25.5">
      <c r="A68" s="71" t="s">
        <v>80</v>
      </c>
      <c r="B68" s="67" t="s">
        <v>145</v>
      </c>
    </row>
    <row r="69" spans="1:2" ht="25.5">
      <c r="A69" s="71" t="s">
        <v>82</v>
      </c>
      <c r="B69" s="67" t="s">
        <v>146</v>
      </c>
    </row>
    <row r="70" spans="1:2" ht="22.5">
      <c r="A70" s="72">
        <v>9</v>
      </c>
      <c r="B70" s="69" t="s">
        <v>147</v>
      </c>
    </row>
    <row r="71" spans="1:2" ht="25.5">
      <c r="A71" s="71" t="s">
        <v>80</v>
      </c>
      <c r="B71" s="67" t="s">
        <v>136</v>
      </c>
    </row>
    <row r="72" spans="1:2" ht="25.5">
      <c r="A72" s="71" t="s">
        <v>82</v>
      </c>
      <c r="B72" s="67" t="s">
        <v>137</v>
      </c>
    </row>
    <row r="73" spans="1:2" ht="25.5">
      <c r="A73" s="71" t="s">
        <v>84</v>
      </c>
      <c r="B73" s="67" t="s">
        <v>138</v>
      </c>
    </row>
    <row r="74" spans="1:2" ht="25.5">
      <c r="A74" s="71" t="s">
        <v>85</v>
      </c>
      <c r="B74" s="67" t="s">
        <v>141</v>
      </c>
    </row>
    <row r="75" spans="1:2" ht="22.5">
      <c r="A75" s="72">
        <v>10</v>
      </c>
      <c r="B75" s="69" t="s">
        <v>148</v>
      </c>
    </row>
    <row r="76" spans="1:2" ht="25.5">
      <c r="A76" s="71" t="s">
        <v>80</v>
      </c>
      <c r="B76" s="67" t="s">
        <v>145</v>
      </c>
    </row>
    <row r="77" spans="1:2" ht="25.5">
      <c r="A77" s="71" t="s">
        <v>82</v>
      </c>
      <c r="B77" s="67" t="s">
        <v>149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Rico</dc:creator>
  <cp:keywords/>
  <dc:description/>
  <cp:lastModifiedBy>David F. Rico</cp:lastModifiedBy>
  <cp:lastPrinted>2003-12-22T13:04:37Z</cp:lastPrinted>
  <dcterms:created xsi:type="dcterms:W3CDTF">2003-08-15T23:59:15Z</dcterms:created>
  <dcterms:modified xsi:type="dcterms:W3CDTF">2005-06-01T02:28:47Z</dcterms:modified>
  <cp:category/>
  <cp:version/>
  <cp:contentType/>
  <cp:contentStatus/>
</cp:coreProperties>
</file>